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sd_user\Desktop\free online resources\"/>
    </mc:Choice>
  </mc:AlternateContent>
  <bookViews>
    <workbookView xWindow="0" yWindow="0" windowWidth="20490" windowHeight="8910"/>
  </bookViews>
  <sheets>
    <sheet name="National EnglishLanguage Arts P" sheetId="1" r:id="rId1"/>
    <sheet name="National Social StudiesHistory " sheetId="2" r:id="rId2"/>
    <sheet name="National Science PK-12" sheetId="3" r:id="rId3"/>
    <sheet name="National Tweens | Teens" sheetId="4" r:id="rId4"/>
    <sheet name="National Caregivers" sheetId="5" r:id="rId5"/>
  </sheets>
  <calcPr calcId="162913"/>
</workbook>
</file>

<file path=xl/calcChain.xml><?xml version="1.0" encoding="utf-8"?>
<calcChain xmlns="http://schemas.openxmlformats.org/spreadsheetml/2006/main">
  <c r="B79" i="5" l="1"/>
  <c r="B78" i="5"/>
  <c r="B77" i="5"/>
  <c r="B76" i="5"/>
  <c r="B75" i="5"/>
  <c r="B74" i="5"/>
  <c r="B73" i="5"/>
  <c r="B72" i="5"/>
  <c r="B71" i="5"/>
  <c r="B70" i="5"/>
  <c r="B69" i="5"/>
  <c r="B68" i="5"/>
  <c r="B62" i="5"/>
  <c r="B61" i="5"/>
  <c r="B60" i="5"/>
  <c r="B59" i="5"/>
  <c r="B58" i="5"/>
  <c r="B57" i="5"/>
  <c r="B56" i="5"/>
  <c r="B55" i="5"/>
  <c r="B54" i="5"/>
  <c r="B53" i="5"/>
  <c r="B50" i="5"/>
  <c r="B49" i="5"/>
  <c r="B48" i="5"/>
  <c r="B47" i="5"/>
  <c r="B46" i="5"/>
  <c r="B40" i="5"/>
  <c r="B39" i="5"/>
  <c r="B38" i="5"/>
  <c r="B37" i="5"/>
  <c r="B36" i="5"/>
  <c r="B34" i="5"/>
  <c r="B30" i="5"/>
  <c r="B21" i="5"/>
  <c r="B19" i="5"/>
  <c r="B18" i="5"/>
  <c r="B13" i="5"/>
  <c r="B12" i="5"/>
  <c r="B11" i="5"/>
  <c r="B10" i="5"/>
  <c r="B9" i="5"/>
  <c r="B8" i="5"/>
  <c r="B7" i="5"/>
  <c r="B6" i="5"/>
  <c r="B5" i="5"/>
  <c r="B4" i="5"/>
  <c r="B98" i="4"/>
  <c r="B97" i="4"/>
  <c r="B96" i="4"/>
  <c r="B95" i="4"/>
  <c r="B94" i="4"/>
  <c r="B93" i="4"/>
  <c r="B92" i="4"/>
  <c r="B91" i="4"/>
  <c r="B90" i="4"/>
  <c r="B89" i="4"/>
  <c r="B88" i="4"/>
  <c r="B87" i="4"/>
  <c r="B86" i="4"/>
  <c r="B85" i="4"/>
  <c r="B84" i="4"/>
  <c r="B83" i="4"/>
  <c r="B82" i="4"/>
  <c r="B81" i="4"/>
  <c r="B80" i="4"/>
  <c r="B79" i="4"/>
  <c r="B74" i="4"/>
  <c r="B73" i="4"/>
  <c r="B72" i="4"/>
  <c r="B71" i="4"/>
  <c r="B70" i="4"/>
  <c r="B69" i="4"/>
  <c r="B68" i="4"/>
  <c r="B67" i="4"/>
  <c r="B61" i="4"/>
  <c r="B60" i="4"/>
  <c r="B59" i="4"/>
  <c r="B58" i="4"/>
  <c r="B57" i="4"/>
  <c r="B56" i="4"/>
  <c r="B55" i="4"/>
  <c r="B54" i="4"/>
  <c r="B53" i="4"/>
  <c r="B52" i="4"/>
  <c r="B51" i="4"/>
  <c r="B30" i="4"/>
  <c r="B29" i="4"/>
  <c r="B28" i="4"/>
  <c r="B27" i="4"/>
  <c r="B26" i="4"/>
  <c r="B25" i="4"/>
  <c r="B24" i="4"/>
  <c r="B23" i="4"/>
  <c r="B22" i="4"/>
  <c r="B21" i="4"/>
  <c r="B20" i="4"/>
  <c r="B19" i="4"/>
  <c r="B18" i="4"/>
  <c r="B17" i="4"/>
  <c r="B16" i="4"/>
  <c r="B15" i="4"/>
  <c r="B14" i="4"/>
  <c r="B13" i="4"/>
  <c r="B12" i="4"/>
  <c r="B7" i="4"/>
  <c r="B6" i="4"/>
  <c r="B5" i="4"/>
  <c r="B4" i="4"/>
  <c r="C29" i="3"/>
  <c r="C11" i="3"/>
  <c r="C10" i="3"/>
  <c r="C77" i="2"/>
  <c r="C75" i="2"/>
  <c r="C74" i="2"/>
  <c r="C71" i="2"/>
  <c r="C70" i="2"/>
  <c r="C69" i="2"/>
  <c r="C68" i="2"/>
  <c r="C67" i="2"/>
  <c r="C66" i="2"/>
  <c r="C65" i="2"/>
  <c r="C64" i="2"/>
  <c r="C63" i="2"/>
  <c r="C62" i="2"/>
  <c r="C61" i="2"/>
  <c r="C60" i="2"/>
  <c r="C59" i="2"/>
  <c r="C58" i="2"/>
  <c r="C57" i="2"/>
  <c r="C56" i="2"/>
  <c r="C55" i="2"/>
  <c r="C54" i="2"/>
  <c r="C53" i="2"/>
  <c r="C52" i="2"/>
  <c r="C51" i="2"/>
  <c r="C49" i="2"/>
  <c r="C48" i="2"/>
  <c r="C47" i="2"/>
  <c r="C46" i="2"/>
  <c r="C6" i="2"/>
  <c r="C5" i="2"/>
  <c r="C6" i="1"/>
  <c r="C5" i="1"/>
</calcChain>
</file>

<file path=xl/sharedStrings.xml><?xml version="1.0" encoding="utf-8"?>
<sst xmlns="http://schemas.openxmlformats.org/spreadsheetml/2006/main" count="699" uniqueCount="478">
  <si>
    <r>
      <rPr>
        <b/>
        <sz val="12"/>
        <rFont val="Arial"/>
      </rPr>
      <t xml:space="preserve">Smithsonian English/Language Arts (PK-12) 
</t>
    </r>
    <r>
      <rPr>
        <sz val="11"/>
        <color theme="1"/>
        <rFont val="Arial"/>
      </rPr>
      <t>We’ve taken the themes and topics that are most often taught at each grade level and organized resources by grade band. If available, we’ve indicated the Common Core State Standard (CCSS) (http://www.corestandards.org/ELA-Literacy/) most appropriate for the resource. Many resources cover more than one standard, so we’ve only indicated the top match if available. Look through all grade levels to find a source that works best for you and your students. If the resource is Spanish language or bi-lingual, that is indicated by a check box.To search for a keyword in the document, use Control-F or Command-F. Email questions or comments to us: learningATsi.edu.</t>
    </r>
  </si>
  <si>
    <r>
      <rPr>
        <b/>
        <sz val="11"/>
        <rFont val="Arial"/>
      </rPr>
      <t xml:space="preserve">Smithsonian Science Guide (K-12) </t>
    </r>
    <r>
      <rPr>
        <sz val="11"/>
        <color theme="1"/>
        <rFont val="Arial"/>
      </rPr>
      <t xml:space="preserve">
We’ve taken the themes and topics most often taught at each grade level and organized resources by grade band. If available, we’ve indicated the Next Generation Science Standard (NGSS) (https://www.nextgenscience.org) most appropriate for the resource. Many resources cover more than one standard, so we’ve only indicated the top match if available. Look through all grade levels to find a source that works best for you and your students. If the resource is Spanish language or bi-lingual, that is indicated by a check box. To search for a keyword in the document, use Control-F or Command-F. Email questions or comments to us: learningATsi.edu.</t>
    </r>
  </si>
  <si>
    <r>
      <rPr>
        <b/>
        <sz val="11"/>
        <rFont val="Arial"/>
      </rPr>
      <t xml:space="preserve">Smithsonian Social Studies and History Guide (PK-12) </t>
    </r>
    <r>
      <rPr>
        <sz val="11"/>
        <color theme="1"/>
        <rFont val="Arial"/>
      </rPr>
      <t xml:space="preserve">
We’ve taken the themes and topics most often taught at each grade level and organized resources by grade band. If available, we’ve indicated The College, Career, and Civic Life (C3) Framework for Social Studies State Standards (https://www.socialstudies.org/sites/default/files/c3/ C3-Framework-for-Social-Studies.pdf) most appropriate for the resource. Many resources cover more than one standard, so we’ve only indicated the top match if available. Look through all grade levels to find a source that works best for you and your students. Please note, 4th grade typically focuses on state and local history. If the resource is Spanish language or bi-lingual, that is indicated by a check box.To search for a keyword in the document, use Control-F or Command-F. Email questions or comments to us: learningATsi.edu. </t>
    </r>
  </si>
  <si>
    <t>Find even more Smithsonian Learning Resources at the Smithsonian Learning Lab: https://learninglab.si.edu and at Smithsonian Education: https://learninglab.si.edu/about/smithsonianeducation</t>
  </si>
  <si>
    <t>Grade Band</t>
  </si>
  <si>
    <t>Social Studies / History Theme/Topic</t>
  </si>
  <si>
    <t>Smithsonian Social Studies / History Resource Name</t>
  </si>
  <si>
    <t>URL</t>
  </si>
  <si>
    <t>C3 Standard</t>
  </si>
  <si>
    <t>Spanish Language</t>
  </si>
  <si>
    <t>PK-2</t>
  </si>
  <si>
    <t>Historical Thinking Standard 3: Historical Analysis and Interpretation Topic 1: Living and Working Together in Families and Communities, Now and Long Ago</t>
  </si>
  <si>
    <t>Pueblo People, Tracking the Buffalo</t>
  </si>
  <si>
    <t>https://historyexplorer.si.edu/search-results/?r=8&amp;g=9&amp;e=13&amp;c=&amp;is=&amp;be=0&amp;brl=0&amp;bg=0&amp;bb=&amp;tab=resources</t>
  </si>
  <si>
    <t>Science Theme/Topic</t>
  </si>
  <si>
    <t>Smithsonian Science Resource Name</t>
  </si>
  <si>
    <t>NGSS Standard</t>
  </si>
  <si>
    <t xml:space="preserve">Engineering Design </t>
  </si>
  <si>
    <t>Tami's Tower: Let's Think About Engineering</t>
  </si>
  <si>
    <t>https://ssec.si.edu/tamis-tower</t>
  </si>
  <si>
    <t>Early Childhood Learning</t>
  </si>
  <si>
    <t>K-2-ETS1-2</t>
  </si>
  <si>
    <t>English/Language Arts (ELA) Theme/Topic</t>
  </si>
  <si>
    <t>Smithsonian ELA Resource Name</t>
  </si>
  <si>
    <t>CCSS Standard</t>
  </si>
  <si>
    <t>https://learninglab.si.edu/profile/45521</t>
  </si>
  <si>
    <t>Early Childhood Literacy</t>
  </si>
  <si>
    <t>Discovery Theater</t>
  </si>
  <si>
    <t>https://discoverytheater.org/digitalresources/index.shtm</t>
  </si>
  <si>
    <t>All Eras 1600s-2011
Historical Thinking Standard 1: Chronological Thinking
Historical Thinking Standard 2: Historical Comprehension
Historical Thinking Standard 3: Historical Analysis and Interpretation
Historical Thinking Standard 4: Historical Research Capabilities
Historical Thinking Standard 5: Historical Issues-Analysis and Decision-Making</t>
  </si>
  <si>
    <t xml:space="preserve">Our Story: Stories and Activities You can do Together OurStory is designed to help children and adults enjoy exploring history together through children’s literature, everyday objects, and hands-on activities.  Each OurStory module examines a moment in American history through a work of historical fiction and related activities and includes a reading guide for parents and caregivers. </t>
  </si>
  <si>
    <t>https://amhistory.si.edu/ourstory/activities/byhistoric.html</t>
  </si>
  <si>
    <t>Tami's Tower: Pensemos en la ingeniería</t>
  </si>
  <si>
    <t>Era 2: Colonization and Settlement (1585-1763) Era 3: Revolution and the New Nation (1754-1820s)</t>
  </si>
  <si>
    <t>Ben Franklin’s Magical Picture</t>
  </si>
  <si>
    <t>https://ssec.si.edu/tamis-tower-espanol</t>
  </si>
  <si>
    <t>https://historyexplorer.si.edu/resource/ben-franklin%E2%80%99s-magical-picture</t>
  </si>
  <si>
    <t>Era 4: Expansion and Reform (1801-1861)</t>
  </si>
  <si>
    <t>Market Revolution 1820s-1850s Interactive</t>
  </si>
  <si>
    <t>https://historyexplorer.si.edu/resource/american-enterprise-market-revolution-1820s-1850s</t>
  </si>
  <si>
    <t>Life Science</t>
  </si>
  <si>
    <t>Showbiz Safari</t>
  </si>
  <si>
    <t>https://ssec.si.edu/showbiz-safari</t>
  </si>
  <si>
    <t>Era 3: Revolution and the New Nation (1754-1820s)</t>
  </si>
  <si>
    <t>2-LS4-1</t>
  </si>
  <si>
    <t>Historical Thinking Standard 1: Chronological Thinking
Historical Thinking Standard 2: Historical Comprehension
Historical Thinking Standard 3: Historical Analysis and Interpretation
Historical Thinking Standard 4: Historical Research Capabilities
Historical Thinking Standard 5: Historical Issues-Analysis and Decision-Making
Standards in History (Grades K-4)</t>
  </si>
  <si>
    <t xml:space="preserve"> Our Story - 23 Stories and Activities You can do Together!</t>
  </si>
  <si>
    <t>https://historyexplorer.si.edu/resource/ourstory</t>
  </si>
  <si>
    <t>Zoo Crew Family Guide</t>
  </si>
  <si>
    <t>https://nationalzoo.si.edu/sites/default/files/documents/smithsonians_national_zoo_family_guide_-_2018.pdf</t>
  </si>
  <si>
    <t>Manifest Destiny: Comparing Accounts</t>
  </si>
  <si>
    <r>
      <t xml:space="preserve">Envisioning Manifest Destiny: Edward Leutze's </t>
    </r>
    <r>
      <rPr>
        <i/>
        <sz val="11"/>
        <rFont val="Arial"/>
      </rPr>
      <t>Westward the Course of Empire Takes Its Way</t>
    </r>
  </si>
  <si>
    <t>https://s3.amazonaws.com/assets.saam.media/files/documents/2017-09/education_guide_envisioning_manifest_destiny.pdf</t>
  </si>
  <si>
    <t>Our Story: Stories and Activities You can do Together OurStory is designed to help children and adults enjoy exploring history together through children’s literature, everyday objects, and hands-on activities.  Each OurStory module examines a moment in American history through a work of historical fiction and related activities and includes a reading guide for parents and caregivers. There are 23 stories and multiple activities for each story.</t>
  </si>
  <si>
    <t>D2.His.10.3-5.</t>
  </si>
  <si>
    <t>Visual Analysis Strategies</t>
  </si>
  <si>
    <t>Early America: Comparing Accounts</t>
  </si>
  <si>
    <t>Young America: George Washington</t>
  </si>
  <si>
    <t>https://s3.amazonaws.com/assets.saam.media/files/documents/2017-09/education_guide_george_washington.pdf</t>
  </si>
  <si>
    <t>Learning to Look</t>
  </si>
  <si>
    <t>https://s3.amazonaws.com/assets.saam.media/files/documents/2017-09/education_guide_learning_to_look.pdf</t>
  </si>
  <si>
    <t>Skill: Considering Context</t>
  </si>
  <si>
    <t>Home on the Range</t>
  </si>
  <si>
    <t>Latino Art and Culture: Artistic Tradition in the Southwest</t>
  </si>
  <si>
    <t>https://ssec.si.edu/home-on-the-range</t>
  </si>
  <si>
    <t>https://s3.amazonaws.com/assets.saam.media/files/documents/2017-09/education_guide_latino_art_and_culture.pdf</t>
  </si>
  <si>
    <t>.RI.3-5.7</t>
  </si>
  <si>
    <t>D2.Civ.10.3-5.</t>
  </si>
  <si>
    <t>ARTE Y CULTURA LATINO: LA TRADICIÓN ARTÍSTICA DEL SUDOESTE</t>
  </si>
  <si>
    <t>https://s3.amazonaws.com/assets.saam.media/files/documents/2017-09/education_guide_la_tradicion_sudoeste.pdf</t>
  </si>
  <si>
    <t>Physical Science</t>
  </si>
  <si>
    <t>Light up the Cave</t>
  </si>
  <si>
    <t>https://ssec.si.edu/light-up-the-cave</t>
  </si>
  <si>
    <t>1-PS4-2</t>
  </si>
  <si>
    <t>Writing with Descriptive Language</t>
  </si>
  <si>
    <t>People &amp; Culture</t>
  </si>
  <si>
    <t>Ekphrastic Poetry (Describing a Work of Art)</t>
  </si>
  <si>
    <t>Latino Art and Culture: Making a New Life in the United States</t>
  </si>
  <si>
    <t>https://s3.amazonaws.com/assets.saam.media/files/documents/2017-11/education_guide_ekphrastic_poetry_lesson.pdf</t>
  </si>
  <si>
    <t>https://s3.amazonaws.com/assets.saam.media/files/documents/2017-09/education_guide_new_life_in_america.pdf</t>
  </si>
  <si>
    <t>Early Childhood Life Science</t>
  </si>
  <si>
    <t>D2.Geo.4.3-5.</t>
  </si>
  <si>
    <t>.W.6-8.4</t>
  </si>
  <si>
    <t>LA NUEVA VIDA EN LOS ESTADOS UNIDOS</t>
  </si>
  <si>
    <t>Constructing &amp; Revising Stories</t>
  </si>
  <si>
    <t>https://s3.amazonaws.com/assets.saam.media/files/documents/2017-09/education_guide_nueva_vida_US.pdf</t>
  </si>
  <si>
    <t>Telling Stories: Norman Rockwell (Workbook)</t>
  </si>
  <si>
    <t>https://s3.amazonaws.com/assets.saam.media/files/documents/2017-09/education_guide_rockwell.pdf</t>
  </si>
  <si>
    <t>Era 9: Postwar United States (1945 to early 1970s)</t>
  </si>
  <si>
    <t>Azucar: La Vida y Musica de Celia Cruz</t>
  </si>
  <si>
    <t>https://amhistory.si.edu/celiacruz/printable/index.asp?sectionID=lXP4553153570FPmk&amp;lang=oCY2844203988rMyl</t>
  </si>
  <si>
    <t>.W.5-8.3</t>
  </si>
  <si>
    <t>Era 1: Three Worlds Meet (Beginnings to 1620)</t>
  </si>
  <si>
    <t>Jamestown, Quebec, Santa Fe: Tres Orígenes Norteamericanos</t>
  </si>
  <si>
    <t>https://americanhistory.si.edu/jamestown-quebec-santafe/es/introduccion</t>
  </si>
  <si>
    <t>Telling Stories: Norman Rockwell (Supporting Artworks)</t>
  </si>
  <si>
    <t>https://s3.amazonaws.com/assets.saam.media/files/documents/2017-09/education_guide_rockwell_featured_art.pdf</t>
  </si>
  <si>
    <t>Morphy!</t>
  </si>
  <si>
    <t>Jamestown, Québec, Santa Fe: Three North American Beginnings</t>
  </si>
  <si>
    <t>https://ssec.si.edu/morphy</t>
  </si>
  <si>
    <t>https://historyexplorer.si.edu/resource/jamestown-qu%C3%A9bec-santa-fe-three-north-american-beginnings</t>
  </si>
  <si>
    <t>4-LS1-1</t>
  </si>
  <si>
    <t>Considering Medium</t>
  </si>
  <si>
    <t>Harlem Heroes: Photographs by Carl Van Vechten</t>
  </si>
  <si>
    <t>https://s3.amazonaws.com/assets.saam.media/files/documents/2017-09/education_guide_harlem_heroes.pdf</t>
  </si>
  <si>
    <t>Jamestown, Québec, Santa Fe: Trois Berceaux Nord-Américains</t>
  </si>
  <si>
    <t>Earth and Space Science</t>
  </si>
  <si>
    <t>https://americanhistory.si.edu/jamestown-quebec-santafe/fr/introduction</t>
  </si>
  <si>
    <t>Aquation: The Freshwater Access Game</t>
  </si>
  <si>
    <t>https://ssec.si.edu/aquation</t>
  </si>
  <si>
    <t>.RI.6-8.7</t>
  </si>
  <si>
    <t>4-ESS3-1</t>
  </si>
  <si>
    <t>Modern America (WWII-1960s): Comparing Sources</t>
  </si>
  <si>
    <t>Trait Tracker</t>
  </si>
  <si>
    <t>https://ssec.si.edu/trait-tracker</t>
  </si>
  <si>
    <t>Comparing &amp; Contrasting Texts</t>
  </si>
  <si>
    <t>3-LS4-2, 3-LS3-2</t>
  </si>
  <si>
    <t>African American Artists: Myth and Modern Society</t>
  </si>
  <si>
    <t>https://s3.amazonaws.com/assets.saam.media/files/documents/2017-09/education_guide_aa_myth_modern.pdf</t>
  </si>
  <si>
    <t>D1.5.6-12</t>
  </si>
  <si>
    <t>Magnet Motion</t>
  </si>
  <si>
    <t>https://ssec.si.edu/magnet-motion</t>
  </si>
  <si>
    <t>RL.6-8.9</t>
  </si>
  <si>
    <t>3-PS2-1, 3-PS2-3</t>
  </si>
  <si>
    <t>Harlem Renaissance: People &amp; Society</t>
  </si>
  <si>
    <t>Weather Widget</t>
  </si>
  <si>
    <t>https://ssec.si.edu/weather-widget</t>
  </si>
  <si>
    <t>D2.Civ.10.6-12.</t>
  </si>
  <si>
    <t>3-ESS2-1, 3-ESS3-1</t>
  </si>
  <si>
    <t>Skill: Interrogating Historical Texts</t>
  </si>
  <si>
    <t>Learning to Look: Integrating Social Studies and Visual Arts</t>
  </si>
  <si>
    <t>.W.9-12.4</t>
  </si>
  <si>
    <t>Life Science, Physical Science, Various Science</t>
  </si>
  <si>
    <t>Smithsonian Science How Video Webcasts</t>
  </si>
  <si>
    <t>https://naturalhistory.si.edu/education/distance-learning</t>
  </si>
  <si>
    <t>Considering Why Medium Matters</t>
  </si>
  <si>
    <t>D2.His.11.6-8.</t>
  </si>
  <si>
    <t>Varies by show</t>
  </si>
  <si>
    <t>Civil War: Analyzing Connections</t>
  </si>
  <si>
    <t>A House Divided: Civil War Photography</t>
  </si>
  <si>
    <t>https://s3.amazonaws.com/assets.saam.media/files/documents/2017-09/education_guide_civil_war_photography.pdf</t>
  </si>
  <si>
    <t>.RI.9-12.7</t>
  </si>
  <si>
    <t>Bridging the Americas (password for teacher resources: bta4teachers)</t>
  </si>
  <si>
    <t>https://nationalzoo.si.edu/migratory-birds/bridging-americas-unidos-por-las-aves</t>
  </si>
  <si>
    <t>D2.His.1.6-8.</t>
  </si>
  <si>
    <t>Reconstruction: Analyzing Connections</t>
  </si>
  <si>
    <t>A House Divided: Reconstruction</t>
  </si>
  <si>
    <t>Federalism to Jacksonian Democracy: Assessing Continuity or Change Over TIme</t>
  </si>
  <si>
    <t>Land and Landscape</t>
  </si>
  <si>
    <t>https://s3.amazonaws.com/assets.saam.media/files/documents/2017-09/education_guide_federalism_jacksonian.pdf</t>
  </si>
  <si>
    <t>D2.His.2.6-8.</t>
  </si>
  <si>
    <t>Westward Expansion: Generating Questions</t>
  </si>
  <si>
    <t>George Catlin and His Indian Gallery</t>
  </si>
  <si>
    <t>https://s3.amazonaws.com/assets.saam.media/files/documents/2017-09/education_guide_catlin.pdf</t>
  </si>
  <si>
    <t>Weather Lab</t>
  </si>
  <si>
    <t>https://ssec.si.edu/weather-lab</t>
  </si>
  <si>
    <t>MS-ESS2-5</t>
  </si>
  <si>
    <t>D2.His.12.6-8.</t>
  </si>
  <si>
    <t>Posters to Go</t>
  </si>
  <si>
    <t>https://s3.amazonaws.com/assets.saam.media/files/documents/2017-09/education_guide_posters.pdf</t>
  </si>
  <si>
    <t>Disaster Detector</t>
  </si>
  <si>
    <t>https://ssec.si.edu/disaster-detector</t>
  </si>
  <si>
    <t>D2.His.4.6-8.</t>
  </si>
  <si>
    <t>MS-ESS3-2</t>
  </si>
  <si>
    <t xml:space="preserve">Civil Rights: Considering Context </t>
  </si>
  <si>
    <t>African American Artists: My People, Our People</t>
  </si>
  <si>
    <t>https://s3.amazonaws.com/assets.saam.media/files/documents/2017-09/education_guide_aa_my_people.pdf</t>
  </si>
  <si>
    <t>BumperDucks</t>
  </si>
  <si>
    <t>https://ssec.si.edu/bumperducks</t>
  </si>
  <si>
    <t>MS-PS-1,MS-PS-2</t>
  </si>
  <si>
    <t>Geography and Identity</t>
  </si>
  <si>
    <t>Latino Art and Culture: Mixing Cultures and Blending Influences</t>
  </si>
  <si>
    <t>https://s3.amazonaws.com/assets.saam.media/files/documents/2017-09/education_guide_mixing_cultures.pdf</t>
  </si>
  <si>
    <t>Follow that Bird!</t>
  </si>
  <si>
    <t>https://nationalzoo.si.edu/migratory-birds/follow-bird-teacher-resources</t>
  </si>
  <si>
    <t>D2.Geo.6.6-8.</t>
  </si>
  <si>
    <t>EL CRUCE DE CULTURAS Y LA MEZCLA DE INFLUENCIAS</t>
  </si>
  <si>
    <t>MS-LS2-1, MS-LS-4, MS-LS-5</t>
  </si>
  <si>
    <t>https://s3.amazonaws.com/assets.saam.media/files/documents/2017-09/education_guide_cruce_de_culturas.pdf</t>
  </si>
  <si>
    <t>Other Duties As Assigned: the Secret World of Zoo Jobs (Video Series)</t>
  </si>
  <si>
    <t>https://nationalzoo.si.edu/education/wildlife-careers</t>
  </si>
  <si>
    <t xml:space="preserve">Life Science </t>
  </si>
  <si>
    <t>Explore Smithsonian</t>
  </si>
  <si>
    <t>https://ssec.si.edu/explore-smithsonian</t>
  </si>
  <si>
    <t>Colonial to Contemporary: Analyzing Sources</t>
  </si>
  <si>
    <t>American Experience in the Classroom</t>
  </si>
  <si>
    <t>https://americanexperience.si.edu/</t>
  </si>
  <si>
    <t>Engineering Mars Spacecraft</t>
  </si>
  <si>
    <t>http://learninglab.si.edu/q/ll-c/eFFcHVp6UnHj8LjU</t>
  </si>
  <si>
    <t>MS-ETS1</t>
  </si>
  <si>
    <t>D2.His.9.9-12.</t>
  </si>
  <si>
    <t>Civil War to Civil Rights: Sourcing Heuristics</t>
  </si>
  <si>
    <t>Between Worlds: The Art of Bill Traylor</t>
  </si>
  <si>
    <t>Written in Bone</t>
  </si>
  <si>
    <t>https://s3.amazonaws.com/assets.saam.media/files/documents/2019-02/Bill%20Traylor%20Teaching%20Resource%20for%20Grades%207-12%20accessible.pdf</t>
  </si>
  <si>
    <t>https://naturalhistory.si.edu/education/teaching-resources/written-bone</t>
  </si>
  <si>
    <t>MS-LS</t>
  </si>
  <si>
    <t>D2.His.12.9-12.</t>
  </si>
  <si>
    <t>Civil War: Comparing Accounts</t>
  </si>
  <si>
    <t>The Civil War and American Art</t>
  </si>
  <si>
    <t>https://s3.amazonaws.com/assets.saam.media/files/documents/2017-09/education_guide_civilwar.pdf</t>
  </si>
  <si>
    <t>D2.His.4.9-12.</t>
  </si>
  <si>
    <t xml:space="preserve">D2.His.5.9-12. </t>
  </si>
  <si>
    <t>Biocubes: Exploring Biodiversity</t>
  </si>
  <si>
    <t>https://naturalhistory.si.edu/education/teaching-resources/life-science/biocubes-exploring-biodiversity</t>
  </si>
  <si>
    <t>Civil Rights: Assessing Continuity or Change Over TIme</t>
  </si>
  <si>
    <t>African American Artists: Education and Equity</t>
  </si>
  <si>
    <t>https://s3.amazonaws.com/assets.saam.media/files/documents/2017-09/education_guide_aa_education_equity.pdf</t>
  </si>
  <si>
    <t>D2.His.2.9-12.</t>
  </si>
  <si>
    <t>African American Artists: Masking Matters</t>
  </si>
  <si>
    <t>https://s3.amazonaws.com/assets.saam.media/files/documents/2017-09/education_guide_aa_masking_matters.pdf</t>
  </si>
  <si>
    <t>Earth and Space Science, STEM</t>
  </si>
  <si>
    <t>D2.His.1.9-12.</t>
  </si>
  <si>
    <t>https://airandspace.si.edu/connect/stem-30</t>
  </si>
  <si>
    <t>Means of Changing Societies</t>
  </si>
  <si>
    <t>Latino Art and Culture: Expressions of Social Concern</t>
  </si>
  <si>
    <t>https://s3.amazonaws.com/assets.saam.media/files/documents/2017-09/education_guide_social_concern.pdf</t>
  </si>
  <si>
    <t>D2.Civ.14.9-12.</t>
  </si>
  <si>
    <t>Emammal Academy</t>
  </si>
  <si>
    <t>https://emammal.si.edu/content/emammal-academy</t>
  </si>
  <si>
    <t>LA EXPRESIÓN DE CUESTIONES DE INTERÉS SOCIAL</t>
  </si>
  <si>
    <t>https://s3.amazonaws.com/assets.saam.media/files/documents/2017-09/education_guide_interes_social.pdf</t>
  </si>
  <si>
    <t>Uncovering Missing Perspectives</t>
  </si>
  <si>
    <t>Public Sculpture: Vaquero</t>
  </si>
  <si>
    <t>https://s3.amazonaws.com/assets.saam.media/files/documents/2017-09/education_guide_vaquero.pdf</t>
  </si>
  <si>
    <t>ExoLab</t>
  </si>
  <si>
    <t>https://www.cfa.harvard.edu/smgphp/otherworlds/ExoLab/</t>
  </si>
  <si>
    <t>D2.His.8.9-12.</t>
  </si>
  <si>
    <t>https://americanhistory.si.edu/many-voices-exhibition/unsettling-continent-1492-1776</t>
  </si>
  <si>
    <t>ESS1.A'&amp;'B</t>
  </si>
  <si>
    <t>Waves and Electromagnetic Radiation</t>
  </si>
  <si>
    <t>Art and the Electromagnetc Spectrum</t>
  </si>
  <si>
    <t>https://s3.amazonaws.com/assets.saam.media/files/documents/2017-09/education_guide_conservation_electromagnetism.pdf</t>
  </si>
  <si>
    <t>https://americanhistory.si.edu/many-voices-exhibition/peopling-expanding-nation-1776-1900</t>
  </si>
  <si>
    <t>HS-PS4-5</t>
  </si>
  <si>
    <t>https://historyexplorer.si.edu/resource/drafting-declaration-jefferson-desk-and-declaration-independence</t>
  </si>
  <si>
    <t>STEM</t>
  </si>
  <si>
    <t>Smithsonian Latino Center ¡Descubra! Meet the Science Expert</t>
  </si>
  <si>
    <t>http://learninglab.si.edu/q/ll-c/WfYsJvHH8HKY2aLy</t>
  </si>
  <si>
    <t>https://historyexplorer.si.edu/resource/american-enterprise-ramsays-ledger</t>
  </si>
  <si>
    <t>HS-LS</t>
  </si>
  <si>
    <t>Lexington and Concord: A Historical Interpretation Lesson</t>
  </si>
  <si>
    <t>https://historyexplorer.si.edu/resource/lexington-and-concord-historical-interpretation-lesson</t>
  </si>
  <si>
    <t>Harvard-Smithsonian MicroObservatory</t>
  </si>
  <si>
    <t>https://mo-www.cfa.harvard.edu/MicroObservatory/</t>
  </si>
  <si>
    <t>https://americanhistory.si.edu/blog/mott</t>
  </si>
  <si>
    <t xml:space="preserve">https://historyexplorer.si.edu/major-themes/theme/nation-we-build-together </t>
  </si>
  <si>
    <t>Smithsonian 3D Digitization Office</t>
  </si>
  <si>
    <t>https://3d.si.edu/</t>
  </si>
  <si>
    <t>https://americanhistory.si.edu/citizenship/index.html?theme=2</t>
  </si>
  <si>
    <t>Journey through an Exploded Star</t>
  </si>
  <si>
    <t>http://learninglab.si.edu/q/ll-c/bAq39FPf454f6j7a</t>
  </si>
  <si>
    <t>https://learninglab.si.edu/collections/we-the-people-a-deeper-understanding-of-the-preamble-of-the-us-constitution/LzzJgwnR3yKfBTfX#r</t>
  </si>
  <si>
    <t xml:space="preserve">HS-ESS1-3, HS-PS4 </t>
  </si>
  <si>
    <t>https://americanhistory.si.edu/becoming-us/borderlands/borders-world</t>
  </si>
  <si>
    <t>https://americanhistory.si.edu/becoming-us/deliberation-guides</t>
  </si>
  <si>
    <t>https://americanhistory.si.edu/becoming-us/borderlands/borders-within-united-states</t>
  </si>
  <si>
    <t>https://learninglab.si.edu/collections/exploring-complexity-westward-the-course-of-empire-takes-its-way/81oxAnj72A75w8ho</t>
  </si>
  <si>
    <t>https://learninglab.si.edu/collections/manifest-destiny-and-westward-expansion-through-a-historical-painting/JGwdfB6u</t>
  </si>
  <si>
    <t>https://learninglab.si.edu/collections/triumph-and-tragedy-westward-expansion-nhd-the-national-museum-of-american-history/facs20nMe9CyxE9D</t>
  </si>
  <si>
    <t>https://learninglab.si.edu/collections/breaking-barriers-womens-suffrage/ru5bV0h5CsiK7Xe3</t>
  </si>
  <si>
    <t>https://historyexplorer.si.edu/resource/civil-war</t>
  </si>
  <si>
    <t>https://americanhistory.si.edu/becoming-us/unit/policy</t>
  </si>
  <si>
    <t>https://americanhistory.si.edu/becoming-us/unit/education</t>
  </si>
  <si>
    <t>https://americanhistory.si.edu/becoming-us/unit/belonging</t>
  </si>
  <si>
    <t>Era 8: The Great Depression and World War II (1929-1945)</t>
  </si>
  <si>
    <t>https://americanhistory.si.edu/nys/national-youth-summit-japanese-american-incarceration-world-war-ii</t>
  </si>
  <si>
    <t>Era 5: Civil War and Reconstruction (1850-1877) Era 10: Contemporary United States (1968 to the present) Historical Thinking Standards (Grades 5-12)</t>
  </si>
  <si>
    <t>https://americanhistory.si.edu/nys/abolition</t>
  </si>
  <si>
    <t>Era 10: Contemporary United States (1968 to the present) Historical Thinking Standards (Grades 5-12)</t>
  </si>
  <si>
    <t>https://historyexplorer.si.edu/resource/labor-leaders-video-series</t>
  </si>
  <si>
    <t>Era 7: The Emergence of Modern America (1890-1930)Era:9: Postwar United States (1945 to early 1970s)  Historical Thinking Standards (Grades 5-12)</t>
  </si>
  <si>
    <t>Video and Guide: National Youth Summit, Woman Suffrage</t>
  </si>
  <si>
    <t>https://historyexplorer.si.edu/resource/national-youth-summit-woman-suffrage-ballot-and-beyond</t>
  </si>
  <si>
    <t>Era 8: The Great Depression and World War II (1929-1945) Historical Thinking Standards (Grades 5-12)</t>
  </si>
  <si>
    <t>Video and Guide: National Youth Summit, The Dust Bowl</t>
  </si>
  <si>
    <t>https://historyexplorer.si.edu/resource/national-youth-summit-dust-bowl</t>
  </si>
  <si>
    <t>https://historyexplorer.si.edu/resource/what-will-you-stand-video</t>
  </si>
  <si>
    <t>https://historyexplorer.si.edu/resource/young-people-shake-elections-history-proves-it-educator-guide</t>
  </si>
  <si>
    <t>Video and Guide: Time Trial of Benedict Arnold</t>
  </si>
  <si>
    <t>https://historyexplorer.si.edu/resource/time-trial-benedict-arnold</t>
  </si>
  <si>
    <t>https://historyexplorer.si.edu/resource/time-trial-john-brown</t>
  </si>
  <si>
    <t>Tweens, Teens, Parents, and Caregivers, please find content for Kids Grades 6-8 and Grades 9-12; content
for younger kids is found on the tab Caregivers.</t>
  </si>
  <si>
    <t>GAMES</t>
  </si>
  <si>
    <t>http://learninglab.si.edu/q/ll-c/mMKbpwCPUGyNEpPX#r/42183</t>
  </si>
  <si>
    <r>
      <t xml:space="preserve">Parents and Caregivers, please find content for Kids Grades PK-2 and Grades 3-5; content for older kids is found on the tab </t>
    </r>
    <r>
      <rPr>
        <i/>
        <sz val="11"/>
        <rFont val="Arial"/>
      </rPr>
      <t>Tweens &amp; Teens</t>
    </r>
    <r>
      <rPr>
        <sz val="11"/>
        <color theme="1"/>
        <rFont val="Arial"/>
      </rPr>
      <t>.
•        Kids - Grades PK-2 
Quality content with a focus on language development and exploring a range of art concepts through close-looking and open-ended art activities, exploring different habitats, and different physical science concepts. Great for kids and caregivers to try together. 
•        Kids - (Grades 3-5)
A variety of Smithsonian museum-based education games and activities for kids to do solo, or with a caregiver or sibling.</t>
    </r>
  </si>
  <si>
    <t>http://learninglab.si.edu/q/ll-c/rGvgqgGHdVBd54w1</t>
  </si>
  <si>
    <t>http://learninglab.si.edu/q/ll-c/rGvgqgGHdVBd54w1#r/332513</t>
  </si>
  <si>
    <t>GAME: Ripped Apart: A Civil War Mystery</t>
  </si>
  <si>
    <t>https://americanhistory.si.edu/ripped-apart</t>
  </si>
  <si>
    <t>GAME: Decode the Barcode</t>
  </si>
  <si>
    <t>https://postalmuseum.si.edu/systemsatwork/decode.html</t>
  </si>
  <si>
    <t>ACTIVITIES</t>
  </si>
  <si>
    <t>Grades PK-2</t>
  </si>
  <si>
    <t>http://learninglab.si.edu/q/ll-c/u7GFHzzpPWNBwGgx</t>
  </si>
  <si>
    <t>http://learninglab.si.edu/q/ll-c/mMKbpwCPUGyNEpPX#r/42187</t>
  </si>
  <si>
    <t>https://folklife.si.edu/the-smithsonian-folklife-and-oral-history-interviewing-guide/smithsonian</t>
  </si>
  <si>
    <t xml:space="preserve">http://learninglab.si.edu/q/ll-c/7N9f99Yd8LX2jgN0 </t>
  </si>
  <si>
    <t>http://learninglab.si.edu/q/ll-c/mMKbpwCPUGyNEpPX#r/42185</t>
  </si>
  <si>
    <t>http://learninglab.si.edu/q/ll-c/sHkn7DbbkuRpWiUU</t>
  </si>
  <si>
    <t xml:space="preserve">http://learninglab.si.edu/q/ll-c/gXc9NxnscDB9V0dG </t>
  </si>
  <si>
    <t>http://learninglab.si.edu/q/ll-c/mMKbpwCPUGyNEpPX#r/42188</t>
  </si>
  <si>
    <t>https://learninglab.si.edu/profile/smithsonian_libraries</t>
  </si>
  <si>
    <t>http://learninglab.si.edu/q/ll-c/JahJYFxbVJYqoX0E</t>
  </si>
  <si>
    <t>http://learninglab.si.edu/q/ll-c/mMKbpwCPUGyNEpPX#r/42189</t>
  </si>
  <si>
    <t>https://www.si.edu/sidedoor</t>
  </si>
  <si>
    <t>https://americanart.si.edu/videos/reframe</t>
  </si>
  <si>
    <t xml:space="preserve">http://learninglab.si.edu/q/ll-c/p5P1g9M5CzWALYXy </t>
  </si>
  <si>
    <t>http://learninglab.si.edu/q/ll-c/KUbNysJd8zr8yM6h</t>
  </si>
  <si>
    <t>http://learninglab.si.edu/q/ll-c/UefXfaEd1f0qbTht</t>
  </si>
  <si>
    <t>http://learninglab.si.edu/q/ll-c/J1buHrUiBf72oynW</t>
  </si>
  <si>
    <t>http://learninglab.si.edu/q/ll-c/RDuwGNK4pmpftNrK</t>
  </si>
  <si>
    <t>http://learninglab.si.edu/q/ll-c/mMKbpwCPUGyNEpPX#r/42191</t>
  </si>
  <si>
    <t>http://learninglab.si.edu/q/ll-c/XCWuFoDgbtKewYG5</t>
  </si>
  <si>
    <t>Grades 3-5</t>
  </si>
  <si>
    <t>http://learninglab.si.edu/q/ll-c/mMKbpwCPUGyNEpPX#r/42190</t>
  </si>
  <si>
    <t>http://learninglab.si.edu/q/ll-c/06bqXCcL49UdEyuK</t>
  </si>
  <si>
    <t>http://learninglab.si.edu/q/ll-c/vbAJ4N5rA8gsb2r7</t>
  </si>
  <si>
    <t>http://learninglab.si.edu/q/ll-c/v5WJWgrb4xUg5a7d</t>
  </si>
  <si>
    <t>https://learninglab.si.edu/collections/curio-learning-lab-game/cs2GV3H9NzM9DhmV#r</t>
  </si>
  <si>
    <t>https://nationalzoo.si.edu/visit/tours</t>
  </si>
  <si>
    <t xml:space="preserve">ACTIVITY: Culture Lab Playbook (5 activities about themes of empathy, beauty, action, wellness, and ability) </t>
  </si>
  <si>
    <t>https://drive.google.com/file/d/1QKDQqYAA2jMl-HXt0Lukga2D-GZuHgnC/view</t>
  </si>
  <si>
    <t>https://learninglab.si.edu/collections/curio-innovation-and-changemakers-edition/rGvgqgGHdVBd54w1#r</t>
  </si>
  <si>
    <t>ACTIVITY: Preparing for the Oath (U.S. Citizenship Naturalization)</t>
  </si>
  <si>
    <t>https://americanhistory.si.edu/citizenship/index.html?theme=8</t>
  </si>
  <si>
    <t>GAME: Ripped Apart: A Civil War Mystery (5th Grade+)</t>
  </si>
  <si>
    <t>ACTIVITY: History Explorer &amp; Invention Podcasts</t>
  </si>
  <si>
    <t>https://americanhistory.si.edu/connect/podcasts</t>
  </si>
  <si>
    <t>ACTIVITY: Ramsay's Ledger (Explore 18th Century Life)</t>
  </si>
  <si>
    <t>http://amhistory.si.edu/american-enterprise/merchant-ledger/</t>
  </si>
  <si>
    <t>ACTIVITY: Design a way to preserve or protect endangered species</t>
  </si>
  <si>
    <t>https://learninglab.si.edu/collections/alexandra-daisy-ginsbergs-the-substitute/ndP4dEawrRNsKJ4x</t>
  </si>
  <si>
    <t>ACTIVITY: Learn How to Read Colonial Handwriting</t>
  </si>
  <si>
    <t>https://postalmuseum.si.edu/exhibitions/out-of-the-mails-just-for-kids/colonial-handwriting-tutorial</t>
  </si>
  <si>
    <t>ACTIVITY: Brainstorm and Prototype a way to recycle and reuse pollution</t>
  </si>
  <si>
    <t>https://learninglab.si.edu/collections/graviky-labs-air-ink-2013-ongoing/eYFfaoJeTbTzmdbC#r</t>
  </si>
  <si>
    <t>http://learninglab.si.edu/q/ll-c/BgbTD2dPA8sRAHju</t>
  </si>
  <si>
    <t>ACTIVITY: Design an Inclusive Playground</t>
  </si>
  <si>
    <t>https://learninglab.si.edu/collections/design-case-study-playworld/WT09ayeCxjfPXRXt#r</t>
  </si>
  <si>
    <t>https://learninglab.si.edu/collections/art-imagination/aVs96bs2gjY8KUsB#r</t>
  </si>
  <si>
    <t>ACTIVITY: Design a way to transport a package</t>
  </si>
  <si>
    <t>https://learninglab.si.edu/collections/design-case-study-zipline/BJHU3n3Pep9LN0xe#r</t>
  </si>
  <si>
    <t>ACTIVITY: Design a way to reduce plastic pollution in our environment</t>
  </si>
  <si>
    <t>https://learninglab.si.edu/collections/babylegs-2017-2019/BWkzrKwc1rRA49HT</t>
  </si>
  <si>
    <t>ACTIVITY: Who Lives in the Trees?</t>
  </si>
  <si>
    <t>https://learninglab.si.edu/collections/nature-who-lives-in-the-trees/jN3JTgum3j6DJzfx#r</t>
  </si>
  <si>
    <t>ACTIVITY: Design a tool that repurposes pollution into a useful product</t>
  </si>
  <si>
    <t>https://learninglab.si.edu/collections/graviky-labs-air-ink-2013-ongoing/eYFfaoJeTbTzmdbC</t>
  </si>
  <si>
    <t>ACTIVITY: Design a space in the built environment for a non-human user</t>
  </si>
  <si>
    <t>https://learninglab.si.edu/collections/monarch-sanctuary-2018-ongoing/c3nNmbkX3wpYxWXg</t>
  </si>
  <si>
    <t>VIDEO: Young People Shake Up Elections (history proves it)</t>
  </si>
  <si>
    <t>https://www.youtube.com/playlist?list=PLZxSSLX6InCQqgtnkiBG1Lg6t1hwnt0tO</t>
  </si>
  <si>
    <t>https://learninglab.si.edu/collections/nature-who-lives-in-the-dirt/yAaexs6Tx8KxE0mr#r</t>
  </si>
  <si>
    <t>VIDEO: Objects of History</t>
  </si>
  <si>
    <t>https://www.youtube.com/playlist?list=PLZxSSLX6InCQ7mEDqnwVfy98tG9sqdskr</t>
  </si>
  <si>
    <t>ACTIVITY: Who Lives at the Shore?</t>
  </si>
  <si>
    <t>VIDEO: Behind the Scenes at American History</t>
  </si>
  <si>
    <t>https://www.youtube.com/playlist?list=PLZxSSLX6InCR9t10VlmxErO-Vlthzmbll</t>
  </si>
  <si>
    <t>https://learninglab.si.edu/collections/nature-who-lives-at-the-shore/HnvwwWzoFpfiKPN3#r</t>
  </si>
  <si>
    <t>VIDEO: American History Monthly Playlist</t>
  </si>
  <si>
    <t>https://www.youtube.com/playlist?list=PLZxSSLX6InCTzIjozvKbxGUa4CYans7SZ</t>
  </si>
  <si>
    <t>ACTIVITY: Travel this Land</t>
  </si>
  <si>
    <t>https://learninglab.si.edu/collections/music-travel-this-land/LNF7xw6Lwnqxdd2V#r</t>
  </si>
  <si>
    <t>MAKER</t>
  </si>
  <si>
    <t>MAKER: Cupcars</t>
  </si>
  <si>
    <t>ACTIVITY: Animal Tracks</t>
  </si>
  <si>
    <t>https://learninglab.si.edu/collections/music-animal-tracks/MGis2WBWBRijW8Yt#r</t>
  </si>
  <si>
    <t>https://learninglab.si.edu/collections/activity-collection-cupcars/ExNvbFRrts2kf4Bk#r</t>
  </si>
  <si>
    <t>MAKER: Artbots</t>
  </si>
  <si>
    <t>ACTIVITY: Air Moves!</t>
  </si>
  <si>
    <t>https://learninglab.si.edu/collections/activity-collection-artbots/Bs4TXY3Ym8M9uC75#r</t>
  </si>
  <si>
    <t>https://learninglab.si.edu/collections/air-and-space-air-moves/68whKwLi4udCebfC#r</t>
  </si>
  <si>
    <t>http://learninglab.si.edu/q/ll-c/DY8wdGtrWeLFC1J3</t>
  </si>
  <si>
    <t>ACTIVITY: Can it fly?</t>
  </si>
  <si>
    <t>https://learninglab.si.edu/collections/air-space-can-it-fly/39ynDm1emqG8Lm5g#r</t>
  </si>
  <si>
    <t>https://learninglab.si.edu/collections/e-textiles/AJnqVkgiMi9Y2Xyv#r</t>
  </si>
  <si>
    <t>ACTIVITY: Looking at the Moon</t>
  </si>
  <si>
    <t>http://learninglab.si.edu/q/ll-c/UxE2KbKy88yi0mrC</t>
  </si>
  <si>
    <t>https://learninglab.si.edu/collections/looking-at-the-moon/N4J9c86fN8Gv8bDt#r</t>
  </si>
  <si>
    <t>http://learninglab.si.edu/q/ll-c/3zdshdJ16fdD7j67</t>
  </si>
  <si>
    <t>ACTIVITY: My Body is Amazing</t>
  </si>
  <si>
    <t>http://learninglab.si.edu/q/ll-c/foYs5djswgUuNz5V</t>
  </si>
  <si>
    <t>https://learninglab.si.edu/collections/myself-and-my-world-my-body/DrYm4fDzL3VoiDua#</t>
  </si>
  <si>
    <t>http://learninglab.si.edu/q/r/416267</t>
  </si>
  <si>
    <t>ACTIVITY: My Beautiful Skin</t>
  </si>
  <si>
    <t>http://learninglab.si.edu/q/r/572231</t>
  </si>
  <si>
    <t>https://learninglab.si.edu/collections/myself-and-my-world-the-skin-im-in/Ci0cMEnr2kFxcrCM#</t>
  </si>
  <si>
    <t>http://learninglab.si.edu/q/r/234911</t>
  </si>
  <si>
    <t>http://learninglab.si.edu/q/ll-c/YWDhnyNYh3mVs1Ha</t>
  </si>
  <si>
    <t>https://learninglab.si.edu/collections/music-dance-to-the-beat/eekok0Kq63KibgxG#r</t>
  </si>
  <si>
    <t xml:space="preserve">http://learninglab.si.edu/q/ll-c/JJ0bEEn7F3EW5p8m </t>
  </si>
  <si>
    <t>ACTIVITY: Light and Shadow</t>
  </si>
  <si>
    <t>http://learninglab.si.edu/q/ll-c/HmVeFViisaCUGc5A</t>
  </si>
  <si>
    <t>https://learninglab.si.edu/collections/art-light-and-shadow/VE7WVm9PvKDgx7h3#r</t>
  </si>
  <si>
    <t>MAKER: Mind behind the Mask: 3D Technology and the Portrayal of Abraham Lincoln</t>
  </si>
  <si>
    <t>https://historyexplorer.si.edu/resource/mind-behind-mask-3d-technology-and-portrayal-abraham-lincoln</t>
  </si>
  <si>
    <t>ACTIVITY: Colors, Shapes, Lines</t>
  </si>
  <si>
    <t>https://learninglab.si.edu/collections/art-colors-shapes-lines-all-around/NCz6No6LRmyKKp06#r</t>
  </si>
  <si>
    <t>ACTIVITY: Create and Improvise</t>
  </si>
  <si>
    <t>https://learninglab.si.edu/collections/music-create-and-improvise/RwgKDkRNeCMHhe1y</t>
  </si>
  <si>
    <t>MAKER: Create Your Own Letter Wax Seal</t>
  </si>
  <si>
    <t>https://postalmuseum.si.edu/exhibition/out-of-the-mails-just-for-kids/create-your-own-loyalist-seal</t>
  </si>
  <si>
    <t>MAKER: Learn How to Make Your Own Stamp Engraving</t>
  </si>
  <si>
    <t>http://learninglab.si.edu/q/ll-c/sv1KydNvJk9M8ce2</t>
  </si>
  <si>
    <t>https://postalmuseum.si.edu/exhibition/stamps-take-flight-kids-page/be-an-artist</t>
  </si>
  <si>
    <t>RESOURCES</t>
  </si>
  <si>
    <t>ACTIVITY: Our Story - 23 Stories and Activities You can do Together!</t>
  </si>
  <si>
    <t>https://amhistory.si.edu/ourstory/activities/</t>
  </si>
  <si>
    <t>http://learninglab.si.edu/q/ll-c/9R93U435e9Az4bHb#r/734867</t>
  </si>
  <si>
    <t>https://postalmuseum.si.edu/exhibition/mail-by-rail-owney-mascot-of-the-railway-mail-service/owney-tales-from-the-rails</t>
  </si>
  <si>
    <t>https://www.youtube.com/channel/UCiD09A53sNCMfRm-x6w4Alg/playlists</t>
  </si>
  <si>
    <t>http://learninglab.si.edu/q/ll-c/tbRKV90dntcfuE0N</t>
  </si>
  <si>
    <t>https://transcription.si.edu/</t>
  </si>
  <si>
    <t>http://learninglab.si.edu/q/ll-c/pELeFPEnrg8rBMXg</t>
  </si>
  <si>
    <t>ACTIVITY: Folding Fans in the Collection of Cooper Hewitt</t>
  </si>
  <si>
    <t>https://www.cooperhewitt.org/publications/folding-fans-in-the-collection-of-the-cooper-hewitt-museum/</t>
  </si>
  <si>
    <t>https://learninglab.si.edu/org/sclda</t>
  </si>
  <si>
    <t>https://nationalzoo.si.edu/migratory-birds/meet-smithsonian-scientists</t>
  </si>
  <si>
    <t>RESOURCE: Made to Scale: Staircase Masterpieces (geometry, architecture)</t>
  </si>
  <si>
    <t>https://www.cooperhewitt.org/wp-content/uploads/2018/06/MadeToScale_Brochure.pdf</t>
  </si>
  <si>
    <t>RESOURCE: Wyss Institute Selects (Biology, science, biofuturism)</t>
  </si>
  <si>
    <t>https://www.cooperhewitt.org/wp-content/uploads/2019/07/WyssSelects-Brochure-070319-compressed.pdf</t>
  </si>
  <si>
    <t>RESOURCE: Design Journal, Summer 2019 (life sciences, materials)</t>
  </si>
  <si>
    <t>https://www.cooperhewitt.org/wp-content/uploads/2019/06/062719_Summer_DesignJournal_AllTogether_FINAL.pdf</t>
  </si>
  <si>
    <t>ACTIVITY:  Using Animal Adaptations to Solve Human Problems</t>
  </si>
  <si>
    <t>https://learninglab.si.edu/collections/visionary-concept-tire-2016-2019/jRFR3oJMp67L4joA#r/</t>
  </si>
  <si>
    <t>RESOURCE: Design Journal, Winter 2018 (engineering, universal design)</t>
  </si>
  <si>
    <t>https://www.cooperhewitt.org/publications/design-journal-winter-2018/</t>
  </si>
  <si>
    <t>Animal Adaptations Video</t>
  </si>
  <si>
    <t>https://artsandculture.google.com/partner/smithsonian-american-art-museum</t>
  </si>
  <si>
    <t>https://www.youtube.com/watch?v=-IPub-Fipz8</t>
  </si>
  <si>
    <t>https://www.cooperhewitt.org/2016/07/11/find-your-beast/</t>
  </si>
  <si>
    <t>https://library.si.edu/2018ColorOurCollections</t>
  </si>
  <si>
    <t>https://www.biodiversitylibrary.org/collection/ColorOurCollections</t>
  </si>
  <si>
    <t>https://learninglab.si.edu/collections/the-art-and-science-of-color/VHA0gLfoJqV8EkYA#r/700284</t>
  </si>
  <si>
    <t>https://www.cooperhewitt.org/2014/06/07/design-dictionary-tapestry-weaving/</t>
  </si>
  <si>
    <t>https://www.cooperhewitt.org/publications/fashion-plates-in-the-collection-of-the-cooper-hewitt-museum/</t>
  </si>
  <si>
    <t>https://www.cooperhewitt.org/2014/06/07/design-dictionary-stone-lithography/</t>
  </si>
  <si>
    <t>https://www.cooperhewitt.org/2014/06/07/design-dictionary-screen-printing/</t>
  </si>
  <si>
    <t>https://www.cooperhewitt.org/2014/06/07/design-dictionary-papermaking/</t>
  </si>
  <si>
    <t xml:space="preserve"> http://learninglab.si.edu/q/ll-c/yGEVDnr9dLJ1pJLH</t>
  </si>
  <si>
    <t>https://www.cooperhewitt.org/2014/06/07/design-dictionary-offset-lithography/</t>
  </si>
  <si>
    <t>https://www.cooperhewitt.org/2014/06/07/design-dictionary-laser-cutting/</t>
  </si>
  <si>
    <t>http://learninglab.si.edu/q/ll-c/XPv7YRrhUPEsFpJo</t>
  </si>
  <si>
    <t>https://www.cooperhewitt.org/2014/06/07/design-dictionary-glassblowing/</t>
  </si>
  <si>
    <t>http://learninglab.si.edu/q/ll-c/28geAqDrY0kYG94y</t>
  </si>
  <si>
    <t>https://www.cooperhewitt.org/2014/06/07/design-dictionary-needle-felting/</t>
  </si>
  <si>
    <t>http://learninglab.si.edu/q/ll-c/Yrj7b7iRHpoxzKus</t>
  </si>
  <si>
    <t>https://www.cooperhewitt.org/2014/06/07/design-dictionary-embroidery/</t>
  </si>
  <si>
    <t>https://www.cooperhewitt.org/2014/06/07/design-dictionary-ceramics/</t>
  </si>
  <si>
    <t>https://www.cooperhewitt.org/2014/06/07/design-dictionary-bobbin-lacemaking/</t>
  </si>
  <si>
    <t>http://learninglab.si.edu/q/ll-c/3RRvbDEfNd8qEh74</t>
  </si>
  <si>
    <t>https://www.cooperhewitt.org/2014/06/07/design-dictionary-powder-bed-3d-printing/</t>
  </si>
  <si>
    <t>http://learninglab.si.edu/q/ll-c/viVVEzgo32iu7dc0</t>
  </si>
  <si>
    <t>https://www.cooperhewitt.org/2014/06/07/design-dictionary-extrusion-3d-printing/</t>
  </si>
  <si>
    <t>http://learninglab.si.edu/q/ll-c/yGPvbVb8XXuCkPKn</t>
  </si>
  <si>
    <t>https://www.cooperhewitt.org/2014/06/07/3133/</t>
  </si>
  <si>
    <t>http://learninglab.si.edu/q/ll-c/n3kDrfJCRKD9bXL7</t>
  </si>
  <si>
    <t>https://learninglab.si.edu/collections/nike-pro-hijab/1Cg9L8awVDmr9ER8#r</t>
  </si>
  <si>
    <t>http://learninglab.si.edu/q/ll-c/TWRKtogMTfhHqWbY</t>
  </si>
  <si>
    <t>https://learninglab.si.edu/collections/design-case-study-eone-bradley-timepiece/r6Ht6LbGhBgnPD55#r</t>
  </si>
  <si>
    <t>MAKER: Design a new and Inclusive way to listen to music</t>
  </si>
  <si>
    <t xml:space="preserve">https://www.youtube.com/watch?v=QLwE0LgyVLw
</t>
  </si>
  <si>
    <t>https://learninglab.si.edu/collections/design-case-study-lifestraw/br8utsi1cNrsqBLp#r</t>
  </si>
  <si>
    <t>MAKER: Prototype a way to transport important packages</t>
  </si>
  <si>
    <t>https://www.cooperhewitt.org/2018/07/18/careers-in-color-shepherd-color-company/</t>
  </si>
  <si>
    <t>MAKER: Learn How to Fold a Colonial-Style Letter</t>
  </si>
  <si>
    <t>https://postalmuseum.si.edu/exhibitions/out-of-the-mails-just-for-kids/fold-a-colonial-style-letter</t>
  </si>
  <si>
    <t>https://npg.si.edu/learn/teen/competition_winners</t>
  </si>
  <si>
    <t>https://learninglab.si.edu/profile/80588</t>
  </si>
  <si>
    <t>Kids</t>
  </si>
  <si>
    <t>https://www.youtube.com/playlist?list=PLqwPGOOIhKSDV3PgKEMJxaJ2rph4NoPwU</t>
  </si>
  <si>
    <t>https://www.si.edu/kids</t>
  </si>
  <si>
    <t>https://www.youtube.com/playlist?list=PLqwPGOOIhKSCeNmJQBtLZBIAxI-kD2Akh</t>
  </si>
  <si>
    <t>https://www.cooperhewitt.org/publications/k-12-teacher-resource-packet/</t>
  </si>
  <si>
    <t>Parents/teachers</t>
  </si>
  <si>
    <t>https://affiliations.si.edu/distance-learning-resources/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</si>
</sst>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
  </numFmts>
  <fonts count="55" x14ac:knownFonts="1">
    <font>
      <sz val="11"/>
      <color theme="1"/>
      <name val="Arial"/>
    </font>
    <font>
      <sz val="11"/>
      <color theme="1"/>
      <name val="Calibri"/>
    </font>
    <font>
      <b/>
      <sz val="12"/>
      <color theme="1"/>
      <name val="Calibri"/>
    </font>
    <font>
      <sz val="11"/>
      <name val="Arial"/>
    </font>
    <font>
      <sz val="12"/>
      <color rgb="FF000000"/>
      <name val="Calibri"/>
    </font>
    <font>
      <b/>
      <sz val="12"/>
      <color rgb="FF000000"/>
      <name val="Calibri"/>
    </font>
    <font>
      <b/>
      <sz val="11"/>
      <color rgb="FF000000"/>
      <name val="Calibri"/>
    </font>
    <font>
      <sz val="11"/>
      <color theme="1"/>
      <name val="Calibri"/>
    </font>
    <font>
      <u/>
      <sz val="11"/>
      <color rgb="FF0000FF"/>
      <name val="Calibri"/>
    </font>
    <font>
      <sz val="11"/>
      <color theme="1"/>
      <name val="Arial"/>
    </font>
    <font>
      <u/>
      <sz val="11"/>
      <color rgb="FF0000FF"/>
      <name val="Calibri"/>
    </font>
    <font>
      <u/>
      <sz val="11"/>
      <color rgb="FF000000"/>
      <name val="Calibri"/>
    </font>
    <font>
      <sz val="11"/>
      <color rgb="FF333333"/>
      <name val="Calibri"/>
    </font>
    <font>
      <sz val="11"/>
      <color rgb="FF000000"/>
      <name val="Calibri"/>
    </font>
    <font>
      <u/>
      <sz val="11"/>
      <color rgb="FF0000FF"/>
      <name val="Calibri"/>
    </font>
    <font>
      <u/>
      <sz val="11"/>
      <color rgb="FF800080"/>
      <name val="Calibri"/>
    </font>
    <font>
      <u/>
      <sz val="11"/>
      <color rgb="FF1155CC"/>
      <name val="Calibri"/>
    </font>
    <font>
      <u/>
      <sz val="11"/>
      <color rgb="FF000000"/>
      <name val="Calibri"/>
    </font>
    <font>
      <sz val="11"/>
      <color rgb="FF222222"/>
      <name val="Calibri"/>
    </font>
    <font>
      <sz val="11"/>
      <color rgb="FF2A2313"/>
      <name val="Calibri"/>
    </font>
    <font>
      <u/>
      <sz val="11"/>
      <color rgb="FF1155CC"/>
      <name val="Calibri"/>
    </font>
    <font>
      <u/>
      <sz val="11"/>
      <color rgb="FF0000FF"/>
      <name val="Calibri"/>
    </font>
    <font>
      <sz val="11"/>
      <color rgb="FF373737"/>
      <name val="Calibri"/>
    </font>
    <font>
      <u/>
      <sz val="11"/>
      <color rgb="FF0000FF"/>
      <name val="Calibri"/>
    </font>
    <font>
      <sz val="11"/>
      <color rgb="FF000000"/>
      <name val="Calibri"/>
    </font>
    <font>
      <u/>
      <sz val="9"/>
      <color rgb="FF0563C1"/>
      <name val="Calibri"/>
    </font>
    <font>
      <u/>
      <sz val="11"/>
      <color rgb="FF1155CC"/>
      <name val="Calibri"/>
    </font>
    <font>
      <u/>
      <sz val="11"/>
      <color rgb="FF000000"/>
      <name val="Calibri"/>
    </font>
    <font>
      <u/>
      <sz val="11"/>
      <color rgb="FF0000FF"/>
      <name val="Arial"/>
    </font>
    <font>
      <sz val="12"/>
      <color theme="1"/>
      <name val="Calibri"/>
    </font>
    <font>
      <u/>
      <sz val="11"/>
      <color rgb="FF000000"/>
      <name val="Arial"/>
    </font>
    <font>
      <u/>
      <sz val="11"/>
      <color rgb="FF000000"/>
      <name val="Arial"/>
    </font>
    <font>
      <u/>
      <sz val="11"/>
      <color rgb="FF000000"/>
      <name val="Calibri"/>
    </font>
    <font>
      <u/>
      <sz val="11"/>
      <color rgb="FF1155CC"/>
      <name val="Calibri"/>
    </font>
    <font>
      <u/>
      <sz val="11"/>
      <color rgb="FF000000"/>
      <name val="Calibri"/>
    </font>
    <font>
      <u/>
      <sz val="11"/>
      <color rgb="FF000000"/>
      <name val="Calibri"/>
    </font>
    <font>
      <u/>
      <sz val="11"/>
      <color rgb="FF000000"/>
      <name val="Calibri"/>
    </font>
    <font>
      <u/>
      <sz val="11"/>
      <color rgb="FF000000"/>
      <name val="Calibri"/>
    </font>
    <font>
      <u/>
      <sz val="11"/>
      <color rgb="FF000000"/>
      <name val="Calibri"/>
    </font>
    <font>
      <u/>
      <sz val="11"/>
      <color rgb="FF000000"/>
      <name val="Arial"/>
    </font>
    <font>
      <u/>
      <sz val="11"/>
      <color rgb="FF000000"/>
      <name val="Calibri"/>
    </font>
    <font>
      <u/>
      <sz val="11"/>
      <color rgb="FF000000"/>
      <name val="Calibri"/>
    </font>
    <font>
      <u/>
      <sz val="11"/>
      <color rgb="FF000000"/>
      <name val="Arial"/>
    </font>
    <font>
      <u/>
      <sz val="11"/>
      <color theme="1"/>
      <name val="Calibri"/>
    </font>
    <font>
      <u/>
      <sz val="11"/>
      <color rgb="FF000000"/>
      <name val="Calibri"/>
    </font>
    <font>
      <u/>
      <sz val="11"/>
      <color rgb="FF000000"/>
      <name val="Calibri"/>
    </font>
    <font>
      <u/>
      <sz val="11"/>
      <color rgb="FF000000"/>
      <name val="Calibri"/>
    </font>
    <font>
      <b/>
      <sz val="11"/>
      <color theme="1"/>
      <name val="Calibri"/>
    </font>
    <font>
      <u/>
      <sz val="11"/>
      <color rgb="FF000000"/>
      <name val="Arial"/>
    </font>
    <font>
      <u/>
      <sz val="11"/>
      <color rgb="FF000000"/>
      <name val="Arial"/>
    </font>
    <font>
      <u/>
      <sz val="11"/>
      <color rgb="FF000000"/>
      <name val="Arial"/>
    </font>
    <font>
      <u/>
      <sz val="11"/>
      <color rgb="FF000000"/>
      <name val="Calibri"/>
    </font>
    <font>
      <b/>
      <sz val="12"/>
      <name val="Arial"/>
    </font>
    <font>
      <b/>
      <sz val="11"/>
      <name val="Arial"/>
    </font>
    <font>
      <i/>
      <sz val="11"/>
      <name val="Arial"/>
    </font>
  </fonts>
  <fills count="13">
    <fill>
      <patternFill patternType="none"/>
    </fill>
    <fill>
      <patternFill patternType="gray125"/>
    </fill>
    <fill>
      <patternFill patternType="solid">
        <fgColor rgb="FFF1C232"/>
        <bgColor rgb="FFF1C232"/>
      </patternFill>
    </fill>
    <fill>
      <patternFill patternType="solid">
        <fgColor rgb="FFD9EAD3"/>
        <bgColor rgb="FFD9EAD3"/>
      </patternFill>
    </fill>
    <fill>
      <patternFill patternType="solid">
        <fgColor rgb="FFFFFFFF"/>
        <bgColor rgb="FFFFFFFF"/>
      </patternFill>
    </fill>
    <fill>
      <patternFill patternType="solid">
        <fgColor rgb="FFC9DAF8"/>
        <bgColor rgb="FFC9DAF8"/>
      </patternFill>
    </fill>
    <fill>
      <patternFill patternType="solid">
        <fgColor rgb="FFEAD1DC"/>
        <bgColor rgb="FFEAD1DC"/>
      </patternFill>
    </fill>
    <fill>
      <patternFill patternType="solid">
        <fgColor rgb="FFFFE599"/>
        <bgColor rgb="FFFFE599"/>
      </patternFill>
    </fill>
    <fill>
      <patternFill patternType="solid">
        <fgColor rgb="FFD0E0E3"/>
        <bgColor rgb="FFD0E0E3"/>
      </patternFill>
    </fill>
    <fill>
      <patternFill patternType="solid">
        <fgColor theme="0"/>
        <bgColor theme="0"/>
      </patternFill>
    </fill>
    <fill>
      <patternFill patternType="solid">
        <fgColor rgb="FFFFD966"/>
        <bgColor rgb="FFFFD966"/>
      </patternFill>
    </fill>
    <fill>
      <patternFill patternType="solid">
        <fgColor rgb="FFFCE5CD"/>
        <bgColor rgb="FFFCE5CD"/>
      </patternFill>
    </fill>
    <fill>
      <patternFill patternType="solid">
        <fgColor rgb="FFD9D2E9"/>
        <bgColor rgb="FFD9D2E9"/>
      </patternFill>
    </fill>
  </fills>
  <borders count="20">
    <border>
      <left/>
      <right/>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medium">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44">
    <xf numFmtId="0" fontId="0" fillId="0" borderId="0" xfId="0" applyFont="1" applyAlignment="1"/>
    <xf numFmtId="0" fontId="5" fillId="0" borderId="5" xfId="0" applyFont="1" applyBorder="1" applyAlignment="1">
      <alignment horizontal="center" vertical="center" wrapText="1"/>
    </xf>
    <xf numFmtId="0" fontId="5" fillId="0" borderId="5" xfId="0" applyFont="1" applyBorder="1" applyAlignment="1">
      <alignment horizontal="center" vertical="top" wrapText="1"/>
    </xf>
    <xf numFmtId="0" fontId="2" fillId="0" borderId="5" xfId="0" applyFont="1" applyBorder="1" applyAlignment="1">
      <alignment horizontal="center" vertical="top" wrapText="1"/>
    </xf>
    <xf numFmtId="0" fontId="6" fillId="3" borderId="9" xfId="0" applyFont="1" applyFill="1" applyBorder="1" applyAlignment="1">
      <alignment horizontal="center" vertical="center" wrapText="1"/>
    </xf>
    <xf numFmtId="0" fontId="7" fillId="4" borderId="9" xfId="0" applyFont="1" applyFill="1" applyBorder="1" applyAlignment="1">
      <alignment horizontal="left" vertical="top" wrapText="1"/>
    </xf>
    <xf numFmtId="0" fontId="5" fillId="0" borderId="11" xfId="0" applyFont="1" applyBorder="1" applyAlignment="1">
      <alignment horizontal="center" vertical="center" wrapText="1"/>
    </xf>
    <xf numFmtId="0" fontId="5" fillId="0" borderId="11" xfId="0" applyFont="1" applyBorder="1" applyAlignment="1">
      <alignment horizontal="center" vertical="top" wrapText="1"/>
    </xf>
    <xf numFmtId="0" fontId="2" fillId="0" borderId="11" xfId="0" applyFont="1" applyBorder="1" applyAlignment="1">
      <alignment horizontal="center" vertical="top" wrapText="1"/>
    </xf>
    <xf numFmtId="0" fontId="8" fillId="0" borderId="13" xfId="0" applyFont="1" applyBorder="1" applyAlignment="1">
      <alignment horizontal="left" vertical="top" wrapText="1"/>
    </xf>
    <xf numFmtId="0" fontId="7" fillId="4" borderId="9" xfId="0" applyFont="1" applyFill="1" applyBorder="1" applyAlignment="1">
      <alignment vertical="top" wrapText="1"/>
    </xf>
    <xf numFmtId="0" fontId="9" fillId="0" borderId="9" xfId="0" applyFont="1" applyBorder="1"/>
    <xf numFmtId="0" fontId="9" fillId="0" borderId="0" xfId="0" applyFont="1" applyAlignment="1"/>
    <xf numFmtId="0" fontId="6" fillId="3" borderId="13" xfId="0" applyFont="1" applyFill="1" applyBorder="1" applyAlignment="1">
      <alignment horizontal="center" vertical="center" wrapText="1"/>
    </xf>
    <xf numFmtId="0" fontId="10" fillId="4" borderId="9" xfId="0" applyFont="1" applyFill="1" applyBorder="1" applyAlignment="1">
      <alignment vertical="top" wrapText="1"/>
    </xf>
    <xf numFmtId="0" fontId="5" fillId="0" borderId="14" xfId="0" applyFont="1" applyBorder="1" applyAlignment="1">
      <alignment horizontal="center" vertical="center" wrapText="1"/>
    </xf>
    <xf numFmtId="0" fontId="7" fillId="0" borderId="13" xfId="0" applyFont="1" applyBorder="1" applyAlignment="1">
      <alignment horizontal="left" vertical="top" wrapText="1"/>
    </xf>
    <xf numFmtId="0" fontId="5" fillId="0" borderId="15" xfId="0" applyFont="1" applyBorder="1" applyAlignment="1">
      <alignment horizontal="center" vertical="top" wrapText="1"/>
    </xf>
    <xf numFmtId="0" fontId="11" fillId="0" borderId="13" xfId="0" applyFont="1" applyBorder="1" applyAlignment="1">
      <alignment horizontal="left" vertical="top" wrapText="1"/>
    </xf>
    <xf numFmtId="0" fontId="2" fillId="0" borderId="16" xfId="0" applyFont="1" applyBorder="1" applyAlignment="1">
      <alignment horizontal="center" vertical="top" wrapText="1"/>
    </xf>
    <xf numFmtId="0" fontId="12" fillId="4" borderId="9" xfId="0" applyFont="1" applyFill="1" applyBorder="1" applyAlignment="1">
      <alignment horizontal="left" vertical="top" wrapText="1"/>
    </xf>
    <xf numFmtId="0" fontId="7" fillId="0" borderId="9" xfId="0" applyFont="1" applyBorder="1" applyAlignment="1">
      <alignment wrapText="1"/>
    </xf>
    <xf numFmtId="0" fontId="7" fillId="0" borderId="0" xfId="0" applyFont="1" applyAlignment="1">
      <alignment wrapText="1"/>
    </xf>
    <xf numFmtId="0" fontId="7" fillId="4" borderId="13" xfId="0" applyFont="1" applyFill="1" applyBorder="1" applyAlignment="1">
      <alignment horizontal="left" vertical="top" wrapText="1"/>
    </xf>
    <xf numFmtId="0" fontId="13" fillId="0" borderId="13" xfId="0" applyFont="1" applyBorder="1" applyAlignment="1">
      <alignment horizontal="left" vertical="top" wrapText="1"/>
    </xf>
    <xf numFmtId="164" fontId="6" fillId="5" borderId="13" xfId="0" applyNumberFormat="1" applyFont="1" applyFill="1" applyBorder="1" applyAlignment="1">
      <alignment horizontal="center" vertical="center" wrapText="1"/>
    </xf>
    <xf numFmtId="0" fontId="7" fillId="0" borderId="13" xfId="0" applyFont="1" applyBorder="1" applyAlignment="1">
      <alignment vertical="top" wrapText="1"/>
    </xf>
    <xf numFmtId="0" fontId="7" fillId="4" borderId="13" xfId="0" applyFont="1" applyFill="1" applyBorder="1" applyAlignment="1">
      <alignment horizontal="center" vertical="top" wrapText="1"/>
    </xf>
    <xf numFmtId="0" fontId="13" fillId="0" borderId="13" xfId="0" applyFont="1" applyBorder="1" applyAlignment="1">
      <alignment vertical="top" wrapText="1"/>
    </xf>
    <xf numFmtId="0" fontId="14" fillId="0" borderId="13" xfId="0" applyFont="1" applyBorder="1" applyAlignment="1">
      <alignment vertical="top" wrapText="1"/>
    </xf>
    <xf numFmtId="0" fontId="12" fillId="4" borderId="13" xfId="0" applyFont="1" applyFill="1" applyBorder="1" applyAlignment="1">
      <alignment horizontal="left" vertical="top" wrapText="1"/>
    </xf>
    <xf numFmtId="0" fontId="7" fillId="0" borderId="13" xfId="0" applyFont="1" applyBorder="1" applyAlignment="1">
      <alignment wrapText="1"/>
    </xf>
    <xf numFmtId="0" fontId="7" fillId="0" borderId="13" xfId="0" applyFont="1" applyBorder="1" applyAlignment="1">
      <alignment horizontal="center" vertical="top" wrapText="1"/>
    </xf>
    <xf numFmtId="0" fontId="7" fillId="0" borderId="0" xfId="0" applyFont="1" applyAlignment="1">
      <alignment horizontal="left" vertical="top" wrapText="1"/>
    </xf>
    <xf numFmtId="0" fontId="13" fillId="4" borderId="13" xfId="0" applyFont="1" applyFill="1" applyBorder="1" applyAlignment="1">
      <alignment horizontal="left" vertical="top" wrapText="1"/>
    </xf>
    <xf numFmtId="0" fontId="15" fillId="4" borderId="13" xfId="0" applyFont="1" applyFill="1" applyBorder="1" applyAlignment="1">
      <alignment vertical="top" wrapText="1"/>
    </xf>
    <xf numFmtId="0" fontId="7" fillId="4" borderId="13" xfId="0" applyFont="1" applyFill="1" applyBorder="1" applyAlignment="1">
      <alignment horizontal="left" vertical="top"/>
    </xf>
    <xf numFmtId="0" fontId="16" fillId="0" borderId="13" xfId="0" applyFont="1" applyBorder="1" applyAlignment="1">
      <alignment horizontal="left" wrapText="1"/>
    </xf>
    <xf numFmtId="164" fontId="6" fillId="6" borderId="13" xfId="0" applyNumberFormat="1" applyFont="1" applyFill="1" applyBorder="1" applyAlignment="1">
      <alignment horizontal="center" vertical="center" wrapText="1"/>
    </xf>
    <xf numFmtId="0" fontId="17" fillId="0" borderId="13" xfId="0" applyFont="1" applyBorder="1" applyAlignment="1">
      <alignment vertical="top" wrapText="1"/>
    </xf>
    <xf numFmtId="0" fontId="18" fillId="4" borderId="13" xfId="0" applyFont="1" applyFill="1" applyBorder="1" applyAlignment="1">
      <alignment horizontal="left" vertical="top" wrapText="1"/>
    </xf>
    <xf numFmtId="0" fontId="7" fillId="0" borderId="13" xfId="0" applyFont="1" applyBorder="1" applyAlignment="1">
      <alignment horizontal="left" vertical="top"/>
    </xf>
    <xf numFmtId="0" fontId="19" fillId="0" borderId="13" xfId="0" applyFont="1" applyBorder="1" applyAlignment="1">
      <alignment vertical="top" wrapText="1"/>
    </xf>
    <xf numFmtId="164" fontId="6" fillId="6" borderId="0" xfId="0" applyNumberFormat="1" applyFont="1" applyFill="1" applyAlignment="1">
      <alignment horizontal="center" vertical="center" wrapText="1"/>
    </xf>
    <xf numFmtId="0" fontId="20" fillId="0" borderId="13" xfId="0" applyFont="1" applyBorder="1" applyAlignment="1">
      <alignment horizontal="left" vertical="top" wrapText="1"/>
    </xf>
    <xf numFmtId="0" fontId="21" fillId="0" borderId="13" xfId="0" applyFont="1" applyBorder="1" applyAlignment="1">
      <alignment horizontal="left" wrapText="1"/>
    </xf>
    <xf numFmtId="0" fontId="22" fillId="0" borderId="13" xfId="0" applyFont="1" applyBorder="1" applyAlignment="1">
      <alignment horizontal="center"/>
    </xf>
    <xf numFmtId="164" fontId="6" fillId="7" borderId="13"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wrapText="1"/>
    </xf>
    <xf numFmtId="0" fontId="1" fillId="0" borderId="0" xfId="0" applyFont="1" applyAlignment="1">
      <alignment horizontal="center"/>
    </xf>
    <xf numFmtId="0" fontId="7" fillId="4" borderId="13" xfId="0" applyFont="1" applyFill="1" applyBorder="1" applyAlignment="1">
      <alignment vertical="top" wrapText="1"/>
    </xf>
    <xf numFmtId="0" fontId="23" fillId="4" borderId="13" xfId="0" applyFont="1" applyFill="1" applyBorder="1" applyAlignment="1">
      <alignment vertical="top" wrapText="1"/>
    </xf>
    <xf numFmtId="0" fontId="19" fillId="4" borderId="13" xfId="0" applyFont="1" applyFill="1" applyBorder="1" applyAlignment="1">
      <alignment vertical="top" wrapText="1"/>
    </xf>
    <xf numFmtId="0" fontId="13" fillId="4" borderId="13" xfId="0" applyFont="1" applyFill="1" applyBorder="1" applyAlignment="1">
      <alignment vertical="top" wrapText="1"/>
    </xf>
    <xf numFmtId="0" fontId="9" fillId="0" borderId="13" xfId="0" applyFont="1" applyBorder="1"/>
    <xf numFmtId="0" fontId="24" fillId="4" borderId="0" xfId="0" applyFont="1" applyFill="1" applyAlignment="1">
      <alignment wrapText="1"/>
    </xf>
    <xf numFmtId="0" fontId="25" fillId="0" borderId="13" xfId="0" applyFont="1" applyBorder="1" applyAlignment="1">
      <alignment vertical="top" wrapText="1"/>
    </xf>
    <xf numFmtId="0" fontId="26" fillId="0" borderId="13" xfId="0" applyFont="1" applyBorder="1" applyAlignment="1">
      <alignment vertical="top" wrapText="1"/>
    </xf>
    <xf numFmtId="0" fontId="7" fillId="0" borderId="0" xfId="0" applyFont="1" applyAlignment="1"/>
    <xf numFmtId="0" fontId="13" fillId="0" borderId="17" xfId="0" applyFont="1" applyBorder="1" applyAlignment="1">
      <alignment horizontal="left" vertical="top" wrapText="1"/>
    </xf>
    <xf numFmtId="0" fontId="27" fillId="0" borderId="0" xfId="0" applyFont="1" applyAlignment="1">
      <alignment horizontal="left" vertical="top" wrapText="1"/>
    </xf>
    <xf numFmtId="0" fontId="13" fillId="4" borderId="0" xfId="0" applyFont="1" applyFill="1" applyAlignment="1">
      <alignment horizontal="left"/>
    </xf>
    <xf numFmtId="0" fontId="1" fillId="0" borderId="13" xfId="0" applyFont="1" applyBorder="1" applyAlignment="1">
      <alignment vertical="top"/>
    </xf>
    <xf numFmtId="0" fontId="28" fillId="0" borderId="13" xfId="0" applyFont="1" applyBorder="1" applyAlignment="1">
      <alignment vertical="top" wrapText="1"/>
    </xf>
    <xf numFmtId="0" fontId="1" fillId="0" borderId="0" xfId="0" applyFont="1" applyAlignment="1">
      <alignment vertical="top"/>
    </xf>
    <xf numFmtId="0" fontId="1" fillId="0" borderId="0" xfId="0" applyFont="1"/>
    <xf numFmtId="0" fontId="1" fillId="0" borderId="13" xfId="0" applyFont="1" applyBorder="1"/>
    <xf numFmtId="164" fontId="6" fillId="7" borderId="9" xfId="0" applyNumberFormat="1" applyFont="1" applyFill="1" applyBorder="1" applyAlignment="1">
      <alignment horizontal="center" vertical="center" wrapText="1"/>
    </xf>
    <xf numFmtId="0" fontId="24" fillId="0" borderId="0" xfId="0" applyFont="1" applyAlignment="1">
      <alignment vertical="top"/>
    </xf>
    <xf numFmtId="0" fontId="6" fillId="8" borderId="2" xfId="0" applyFont="1" applyFill="1" applyBorder="1" applyAlignment="1">
      <alignment horizontal="left" vertical="top" wrapText="1"/>
    </xf>
    <xf numFmtId="0" fontId="24" fillId="8" borderId="3" xfId="0" applyFont="1" applyFill="1" applyBorder="1" applyAlignment="1">
      <alignment vertical="top" wrapText="1"/>
    </xf>
    <xf numFmtId="0" fontId="24" fillId="8" borderId="4" xfId="0" applyFont="1" applyFill="1" applyBorder="1" applyAlignment="1">
      <alignment vertical="top" wrapText="1"/>
    </xf>
    <xf numFmtId="0" fontId="30" fillId="0" borderId="0" xfId="0" applyFont="1" applyAlignment="1">
      <alignment vertical="top" wrapText="1"/>
    </xf>
    <xf numFmtId="49" fontId="1" fillId="0" borderId="0" xfId="0" applyNumberFormat="1" applyFont="1" applyAlignment="1">
      <alignment vertical="center"/>
    </xf>
    <xf numFmtId="0" fontId="24" fillId="0" borderId="0" xfId="0" applyFont="1" applyAlignment="1">
      <alignment vertical="top" wrapText="1"/>
    </xf>
    <xf numFmtId="0" fontId="31" fillId="0" borderId="0" xfId="0" applyFont="1" applyAlignment="1">
      <alignment horizontal="left" vertical="top" wrapText="1"/>
    </xf>
    <xf numFmtId="49" fontId="5" fillId="2" borderId="2" xfId="0" applyNumberFormat="1" applyFont="1" applyFill="1" applyBorder="1" applyAlignment="1">
      <alignment horizontal="center" vertical="center" wrapText="1"/>
    </xf>
    <xf numFmtId="0" fontId="32" fillId="0" borderId="0" xfId="0" applyFont="1" applyAlignment="1">
      <alignment vertical="top" wrapText="1"/>
    </xf>
    <xf numFmtId="0" fontId="24" fillId="2" borderId="3" xfId="0" applyFont="1" applyFill="1" applyBorder="1" applyAlignment="1">
      <alignment vertical="top" wrapText="1"/>
    </xf>
    <xf numFmtId="0" fontId="24" fillId="2" borderId="4" xfId="0" applyFont="1" applyFill="1" applyBorder="1" applyAlignment="1">
      <alignment wrapText="1"/>
    </xf>
    <xf numFmtId="0" fontId="33" fillId="0" borderId="0" xfId="0" applyFont="1" applyAlignment="1">
      <alignment horizontal="left" vertical="top" wrapText="1"/>
    </xf>
    <xf numFmtId="0" fontId="6" fillId="0" borderId="0" xfId="0" applyFont="1" applyAlignment="1">
      <alignment horizontal="left" vertical="top" wrapText="1"/>
    </xf>
    <xf numFmtId="49" fontId="6" fillId="3" borderId="9" xfId="0" applyNumberFormat="1" applyFont="1" applyFill="1" applyBorder="1" applyAlignment="1">
      <alignment horizontal="center" vertical="center" wrapText="1"/>
    </xf>
    <xf numFmtId="0" fontId="34" fillId="0" borderId="18" xfId="0" applyFont="1" applyBorder="1" applyAlignment="1">
      <alignment horizontal="left" vertical="top" wrapText="1"/>
    </xf>
    <xf numFmtId="49" fontId="6" fillId="3" borderId="13" xfId="0" applyNumberFormat="1" applyFont="1" applyFill="1" applyBorder="1" applyAlignment="1">
      <alignment horizontal="center" vertical="center" wrapText="1"/>
    </xf>
    <xf numFmtId="0" fontId="35" fillId="4" borderId="0" xfId="0" applyFont="1" applyFill="1" applyAlignment="1">
      <alignment vertical="top" wrapText="1"/>
    </xf>
    <xf numFmtId="0" fontId="36" fillId="0" borderId="3" xfId="0" applyFont="1" applyBorder="1" applyAlignment="1">
      <alignment horizontal="left" vertical="top" wrapText="1"/>
    </xf>
    <xf numFmtId="0" fontId="37" fillId="0" borderId="0" xfId="0" applyFont="1" applyAlignment="1">
      <alignment vertical="top" wrapText="1"/>
    </xf>
    <xf numFmtId="49" fontId="6" fillId="5" borderId="13" xfId="0" applyNumberFormat="1" applyFont="1" applyFill="1" applyBorder="1" applyAlignment="1">
      <alignment horizontal="center" vertical="center" wrapText="1"/>
    </xf>
    <xf numFmtId="0" fontId="38" fillId="0" borderId="3" xfId="0" applyFont="1" applyBorder="1" applyAlignment="1">
      <alignment vertical="top" wrapText="1"/>
    </xf>
    <xf numFmtId="0" fontId="6" fillId="4" borderId="0" xfId="0" applyFont="1" applyFill="1" applyAlignment="1">
      <alignment horizontal="left" vertical="top" wrapText="1"/>
    </xf>
    <xf numFmtId="0" fontId="39" fillId="0" borderId="3" xfId="0" applyFont="1" applyBorder="1" applyAlignment="1">
      <alignment vertical="top" wrapText="1"/>
    </xf>
    <xf numFmtId="0" fontId="40" fillId="0" borderId="3" xfId="0" applyFont="1" applyBorder="1" applyAlignment="1">
      <alignment vertical="top" wrapText="1"/>
    </xf>
    <xf numFmtId="49" fontId="6" fillId="4" borderId="0" xfId="0" applyNumberFormat="1" applyFont="1" applyFill="1" applyAlignment="1">
      <alignment horizontal="left" vertical="center" wrapText="1"/>
    </xf>
    <xf numFmtId="0" fontId="41" fillId="9" borderId="0" xfId="0" applyFont="1" applyFill="1" applyAlignment="1">
      <alignment vertical="top" wrapText="1"/>
    </xf>
    <xf numFmtId="49" fontId="5" fillId="10" borderId="2" xfId="0" applyNumberFormat="1" applyFont="1" applyFill="1" applyBorder="1" applyAlignment="1">
      <alignment horizontal="center" vertical="center" wrapText="1"/>
    </xf>
    <xf numFmtId="0" fontId="42" fillId="9" borderId="0" xfId="0" applyFont="1" applyFill="1" applyAlignment="1">
      <alignment vertical="top" wrapText="1"/>
    </xf>
    <xf numFmtId="0" fontId="4" fillId="10" borderId="3" xfId="0" applyFont="1" applyFill="1" applyBorder="1" applyAlignment="1">
      <alignment vertical="top" wrapText="1"/>
    </xf>
    <xf numFmtId="0" fontId="4" fillId="10" borderId="4" xfId="0" applyFont="1" applyFill="1" applyBorder="1" applyAlignment="1">
      <alignment vertical="top" wrapText="1"/>
    </xf>
    <xf numFmtId="0" fontId="7" fillId="4" borderId="0" xfId="0" applyFont="1" applyFill="1" applyAlignment="1">
      <alignment vertical="top"/>
    </xf>
    <xf numFmtId="0" fontId="43" fillId="0" borderId="0" xfId="0" applyFont="1" applyAlignment="1">
      <alignment vertical="top" wrapText="1"/>
    </xf>
    <xf numFmtId="0" fontId="44" fillId="9" borderId="0" xfId="0" applyFont="1" applyFill="1" applyAlignment="1">
      <alignment vertical="top" wrapText="1"/>
    </xf>
    <xf numFmtId="0" fontId="7" fillId="0" borderId="0" xfId="0" applyFont="1" applyAlignment="1">
      <alignment vertical="top"/>
    </xf>
    <xf numFmtId="0" fontId="45" fillId="4" borderId="0" xfId="0" applyFont="1" applyFill="1" applyAlignment="1">
      <alignment horizontal="left" vertical="top" wrapText="1"/>
    </xf>
    <xf numFmtId="0" fontId="1" fillId="0" borderId="0" xfId="0" applyFont="1" applyAlignment="1">
      <alignment vertical="top" wrapText="1"/>
    </xf>
    <xf numFmtId="0" fontId="1" fillId="8" borderId="3" xfId="0" applyFont="1" applyFill="1" applyBorder="1" applyAlignment="1">
      <alignment vertical="top" wrapText="1"/>
    </xf>
    <xf numFmtId="0" fontId="46" fillId="0" borderId="3" xfId="0" applyFont="1" applyBorder="1" applyAlignment="1">
      <alignment horizontal="left" vertical="top" wrapText="1"/>
    </xf>
    <xf numFmtId="0" fontId="47" fillId="8" borderId="2" xfId="0" applyFont="1" applyFill="1" applyBorder="1" applyAlignment="1">
      <alignment vertical="top"/>
    </xf>
    <xf numFmtId="0" fontId="48" fillId="0" borderId="7" xfId="0" applyFont="1" applyBorder="1" applyAlignment="1">
      <alignment horizontal="left" vertical="top" wrapText="1"/>
    </xf>
    <xf numFmtId="0" fontId="49" fillId="0" borderId="7" xfId="0" applyFont="1" applyBorder="1" applyAlignment="1">
      <alignment vertical="top" wrapText="1"/>
    </xf>
    <xf numFmtId="0" fontId="50" fillId="0" borderId="3" xfId="0" applyFont="1" applyBorder="1" applyAlignment="1">
      <alignment horizontal="left" vertical="top" wrapText="1"/>
    </xf>
    <xf numFmtId="0" fontId="51" fillId="4" borderId="3" xfId="0" applyFont="1" applyFill="1" applyBorder="1" applyAlignment="1">
      <alignment horizontal="left" vertical="top" wrapText="1"/>
    </xf>
    <xf numFmtId="0" fontId="13" fillId="0" borderId="3" xfId="0" applyFont="1" applyBorder="1" applyAlignment="1">
      <alignment horizontal="right" vertical="top"/>
    </xf>
    <xf numFmtId="49" fontId="6" fillId="10" borderId="2" xfId="0" applyNumberFormat="1" applyFont="1" applyFill="1" applyBorder="1" applyAlignment="1">
      <alignment horizontal="center" vertical="center" wrapText="1"/>
    </xf>
    <xf numFmtId="0" fontId="24" fillId="10" borderId="3" xfId="0" applyFont="1" applyFill="1" applyBorder="1" applyAlignment="1">
      <alignment vertical="top" wrapText="1"/>
    </xf>
    <xf numFmtId="0" fontId="24" fillId="10" borderId="4" xfId="0" applyFont="1" applyFill="1" applyBorder="1" applyAlignment="1">
      <alignment wrapText="1"/>
    </xf>
    <xf numFmtId="49" fontId="47" fillId="4" borderId="0" xfId="0" applyNumberFormat="1" applyFont="1" applyFill="1" applyAlignment="1">
      <alignment vertical="center"/>
    </xf>
    <xf numFmtId="0" fontId="24" fillId="0" borderId="0" xfId="0" applyFont="1"/>
    <xf numFmtId="0" fontId="24" fillId="0" borderId="0" xfId="0" applyFont="1" applyAlignment="1">
      <alignment wrapText="1"/>
    </xf>
    <xf numFmtId="49" fontId="2" fillId="10" borderId="2"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49" fontId="1" fillId="11" borderId="3" xfId="0" applyNumberFormat="1" applyFont="1" applyFill="1" applyBorder="1" applyAlignment="1">
      <alignment horizontal="center" vertical="center"/>
    </xf>
    <xf numFmtId="49" fontId="1" fillId="11" borderId="3" xfId="0" applyNumberFormat="1" applyFont="1" applyFill="1" applyBorder="1" applyAlignment="1">
      <alignment horizontal="center" vertical="center" wrapText="1"/>
    </xf>
    <xf numFmtId="49" fontId="1" fillId="12" borderId="3" xfId="0" applyNumberFormat="1" applyFont="1" applyFill="1" applyBorder="1" applyAlignment="1">
      <alignment horizontal="center" vertical="center"/>
    </xf>
    <xf numFmtId="49" fontId="1" fillId="0" borderId="1" xfId="0" applyNumberFormat="1" applyFont="1" applyBorder="1" applyAlignment="1">
      <alignment vertical="center" wrapText="1"/>
    </xf>
    <xf numFmtId="0" fontId="3" fillId="0" borderId="8" xfId="0" applyFont="1" applyBorder="1"/>
    <xf numFmtId="0" fontId="3" fillId="0" borderId="12" xfId="0" applyFont="1" applyBorder="1"/>
    <xf numFmtId="0" fontId="5" fillId="2" borderId="1" xfId="0" applyFont="1" applyFill="1" applyBorder="1" applyAlignment="1">
      <alignment horizontal="center" vertical="center" wrapText="1"/>
    </xf>
    <xf numFmtId="49" fontId="1" fillId="0" borderId="0" xfId="0" applyNumberFormat="1" applyFont="1" applyAlignment="1">
      <alignment vertical="center" wrapText="1"/>
    </xf>
    <xf numFmtId="0" fontId="0" fillId="0" borderId="0" xfId="0" applyFont="1" applyAlignment="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4" fillId="0" borderId="0" xfId="0" applyFont="1" applyAlignment="1">
      <alignment horizontal="left" vertical="center" wrapText="1"/>
    </xf>
    <xf numFmtId="0" fontId="5" fillId="2" borderId="6" xfId="0" applyFont="1" applyFill="1" applyBorder="1" applyAlignment="1">
      <alignment horizontal="center" vertical="center"/>
    </xf>
    <xf numFmtId="0" fontId="3" fillId="0" borderId="7" xfId="0" applyFont="1" applyBorder="1"/>
    <xf numFmtId="0" fontId="3" fillId="0" borderId="10" xfId="0" applyFont="1" applyBorder="1"/>
    <xf numFmtId="0" fontId="1" fillId="0" borderId="0" xfId="0" applyFont="1" applyAlignment="1">
      <alignment horizontal="left"/>
    </xf>
    <xf numFmtId="49" fontId="29" fillId="0" borderId="0" xfId="0" applyNumberFormat="1" applyFont="1" applyAlignment="1">
      <alignment vertical="center" wrapText="1"/>
    </xf>
    <xf numFmtId="49" fontId="6" fillId="5" borderId="19" xfId="0" applyNumberFormat="1" applyFont="1" applyFill="1" applyBorder="1" applyAlignment="1">
      <alignment horizontal="center" vertical="center" wrapText="1"/>
    </xf>
    <xf numFmtId="0" fontId="3" fillId="0" borderId="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3.amazonaws.com/assets.saam.media/files/documents/2017-09/education_guide_rockwell_featured_art.pdf" TargetMode="External"/><Relationship Id="rId13" Type="http://schemas.openxmlformats.org/officeDocument/2006/relationships/hyperlink" Target="https://s3.amazonaws.com/assets.saam.media/files/documents/2017-09/education_guide_harlem_heroes.pdf" TargetMode="External"/><Relationship Id="rId3" Type="http://schemas.openxmlformats.org/officeDocument/2006/relationships/hyperlink" Target="https://learninglab.si.edu/profile/45521" TargetMode="External"/><Relationship Id="rId7" Type="http://schemas.openxmlformats.org/officeDocument/2006/relationships/hyperlink" Target="https://s3.amazonaws.com/assets.saam.media/files/documents/2017-09/education_guide_rockwell.pdf" TargetMode="External"/><Relationship Id="rId12" Type="http://schemas.openxmlformats.org/officeDocument/2006/relationships/hyperlink" Target="https://s3.amazonaws.com/assets.saam.media/files/documents/2017-11/education_guide_ekphrastic_poetry_lesson.pdf" TargetMode="External"/><Relationship Id="rId2" Type="http://schemas.openxmlformats.org/officeDocument/2006/relationships/hyperlink" Target="https://learninglab.si.edu/profile/45521" TargetMode="External"/><Relationship Id="rId1" Type="http://schemas.openxmlformats.org/officeDocument/2006/relationships/hyperlink" Target="https://discoverytheater.org/digitalresources/index.shtm" TargetMode="External"/><Relationship Id="rId6" Type="http://schemas.openxmlformats.org/officeDocument/2006/relationships/hyperlink" Target="https://s3.amazonaws.com/assets.saam.media/files/documents/2017-11/education_guide_ekphrastic_poetry_lesson.pdf" TargetMode="External"/><Relationship Id="rId11" Type="http://schemas.openxmlformats.org/officeDocument/2006/relationships/hyperlink" Target="https://s3.amazonaws.com/assets.saam.media/files/documents/2017-09/education_guide_aa_myth_modern.pdf" TargetMode="External"/><Relationship Id="rId5" Type="http://schemas.openxmlformats.org/officeDocument/2006/relationships/hyperlink" Target="https://s3.amazonaws.com/assets.saam.media/files/documents/2017-09/education_guide_learning_to_look.pdf" TargetMode="External"/><Relationship Id="rId10" Type="http://schemas.openxmlformats.org/officeDocument/2006/relationships/hyperlink" Target="https://s3.amazonaws.com/assets.saam.media/files/documents/2017-09/education_guide_learning_to_look.pdf" TargetMode="External"/><Relationship Id="rId4" Type="http://schemas.openxmlformats.org/officeDocument/2006/relationships/hyperlink" Target="https://amhistory.si.edu/ourstory/activities/byhistoric.html" TargetMode="External"/><Relationship Id="rId9" Type="http://schemas.openxmlformats.org/officeDocument/2006/relationships/hyperlink" Target="https://s3.amazonaws.com/assets.saam.media/files/documents/2017-09/education_guide_harlem_heroes.pdf" TargetMode="External"/><Relationship Id="rId14" Type="http://schemas.openxmlformats.org/officeDocument/2006/relationships/hyperlink" Target="https://s3.amazonaws.com/assets.saam.media/files/documents/2017-09/education_guide_learning_to_look.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s3.amazonaws.com/assets.saam.media/files/documents/2017-09/education_guide_nueva_vida_US.pdf" TargetMode="External"/><Relationship Id="rId18" Type="http://schemas.openxmlformats.org/officeDocument/2006/relationships/hyperlink" Target="https://s3.amazonaws.com/assets.saam.media/files/documents/2017-09/education_guide_rockwell.pdf" TargetMode="External"/><Relationship Id="rId26" Type="http://schemas.openxmlformats.org/officeDocument/2006/relationships/hyperlink" Target="https://s3.amazonaws.com/assets.saam.media/files/documents/2017-09/education_guide_posters.pdf" TargetMode="External"/><Relationship Id="rId39" Type="http://schemas.openxmlformats.org/officeDocument/2006/relationships/hyperlink" Target="https://s3.amazonaws.com/assets.saam.media/files/documents/2017-09/education_guide_social_concern.pdf" TargetMode="External"/><Relationship Id="rId21" Type="http://schemas.openxmlformats.org/officeDocument/2006/relationships/hyperlink" Target="https://s3.amazonaws.com/assets.saam.media/files/documents/2017-09/education_guide_learning_to_look.pdf" TargetMode="External"/><Relationship Id="rId34" Type="http://schemas.openxmlformats.org/officeDocument/2006/relationships/hyperlink" Target="https://s3.amazonaws.com/assets.saam.media/files/documents/2019-02/Bill%20Traylor%20Teaching%20Resource%20for%20Grades%207-12%20accessible.pdf" TargetMode="External"/><Relationship Id="rId42" Type="http://schemas.openxmlformats.org/officeDocument/2006/relationships/hyperlink" Target="https://americanhistory.si.edu/many-voices-exhibition/unsettling-continent-1492-1776" TargetMode="External"/><Relationship Id="rId47" Type="http://schemas.openxmlformats.org/officeDocument/2006/relationships/hyperlink" Target="https://historyexplorer.si.edu/resource/drafting-declaration-jefferson-desk-and-declaration-independence" TargetMode="External"/><Relationship Id="rId50" Type="http://schemas.openxmlformats.org/officeDocument/2006/relationships/hyperlink" Target="https://americanhistory.si.edu/citizenship/index.html?theme=2" TargetMode="External"/><Relationship Id="rId55" Type="http://schemas.openxmlformats.org/officeDocument/2006/relationships/hyperlink" Target="https://americanhistory.si.edu/becoming-us/borderlands/borders-within-united-states" TargetMode="External"/><Relationship Id="rId63" Type="http://schemas.openxmlformats.org/officeDocument/2006/relationships/hyperlink" Target="https://americanhistory.si.edu/becoming-us/unit/belonging" TargetMode="External"/><Relationship Id="rId68" Type="http://schemas.openxmlformats.org/officeDocument/2006/relationships/hyperlink" Target="https://historyexplorer.si.edu/resource/national-youth-summit-woman-suffrage-ballot-and-beyond" TargetMode="External"/><Relationship Id="rId7" Type="http://schemas.openxmlformats.org/officeDocument/2006/relationships/hyperlink" Target="https://historyexplorer.si.edu/resource/ourstory" TargetMode="External"/><Relationship Id="rId71" Type="http://schemas.openxmlformats.org/officeDocument/2006/relationships/hyperlink" Target="https://historyexplorer.si.edu/resource/young-people-shake-elections-history-proves-it-educator-guide" TargetMode="External"/><Relationship Id="rId2" Type="http://schemas.openxmlformats.org/officeDocument/2006/relationships/hyperlink" Target="https://learninglab.si.edu/profile/45521" TargetMode="External"/><Relationship Id="rId16" Type="http://schemas.openxmlformats.org/officeDocument/2006/relationships/hyperlink" Target="https://historyexplorer.si.edu/resource/jamestown-qu%C3%A9bec-santa-fe-three-north-american-beginnings" TargetMode="External"/><Relationship Id="rId29" Type="http://schemas.openxmlformats.org/officeDocument/2006/relationships/hyperlink" Target="https://s3.amazonaws.com/assets.saam.media/files/documents/2017-09/education_guide_cruce_de_culturas.pdf" TargetMode="External"/><Relationship Id="rId11" Type="http://schemas.openxmlformats.org/officeDocument/2006/relationships/hyperlink" Target="https://s3.amazonaws.com/assets.saam.media/files/documents/2017-09/education_guide_la_tradicion_sudoeste.pdf" TargetMode="External"/><Relationship Id="rId24" Type="http://schemas.openxmlformats.org/officeDocument/2006/relationships/hyperlink" Target="https://s3.amazonaws.com/assets.saam.media/files/documents/2017-09/education_guide_federalism_jacksonian.pdf" TargetMode="External"/><Relationship Id="rId32" Type="http://schemas.openxmlformats.org/officeDocument/2006/relationships/hyperlink" Target="https://s3.amazonaws.com/assets.saam.media/files/documents/2017-09/education_guide_harlem_heroes.pdf" TargetMode="External"/><Relationship Id="rId37" Type="http://schemas.openxmlformats.org/officeDocument/2006/relationships/hyperlink" Target="https://s3.amazonaws.com/assets.saam.media/files/documents/2017-09/education_guide_aa_education_equity.pdf" TargetMode="External"/><Relationship Id="rId40" Type="http://schemas.openxmlformats.org/officeDocument/2006/relationships/hyperlink" Target="https://s3.amazonaws.com/assets.saam.media/files/documents/2017-09/education_guide_interes_social.pdf" TargetMode="External"/><Relationship Id="rId45" Type="http://schemas.openxmlformats.org/officeDocument/2006/relationships/hyperlink" Target="https://historyexplorer.si.edu/resource/american-enterprise-ramsays-ledger" TargetMode="External"/><Relationship Id="rId53" Type="http://schemas.openxmlformats.org/officeDocument/2006/relationships/hyperlink" Target="https://americanhistory.si.edu/becoming-us/borderlands/borders-world" TargetMode="External"/><Relationship Id="rId58" Type="http://schemas.openxmlformats.org/officeDocument/2006/relationships/hyperlink" Target="https://learninglab.si.edu/collections/triumph-and-tragedy-westward-expansion-nhd-the-national-museum-of-american-history/facs20nMe9CyxE9D" TargetMode="External"/><Relationship Id="rId66" Type="http://schemas.openxmlformats.org/officeDocument/2006/relationships/hyperlink" Target="https://americanhistory.si.edu/nys/abolition" TargetMode="External"/><Relationship Id="rId5" Type="http://schemas.openxmlformats.org/officeDocument/2006/relationships/hyperlink" Target="https://historyexplorer.si.edu/resource/ben-franklin%E2%80%99s-magical-picture" TargetMode="External"/><Relationship Id="rId15" Type="http://schemas.openxmlformats.org/officeDocument/2006/relationships/hyperlink" Target="https://americanhistory.si.edu/jamestown-quebec-santafe/es/introduccion" TargetMode="External"/><Relationship Id="rId23" Type="http://schemas.openxmlformats.org/officeDocument/2006/relationships/hyperlink" Target="https://s3.amazonaws.com/assets.saam.media/files/documents/2017-09/education_guide_civil_war_photography.pdf" TargetMode="External"/><Relationship Id="rId28" Type="http://schemas.openxmlformats.org/officeDocument/2006/relationships/hyperlink" Target="https://s3.amazonaws.com/assets.saam.media/files/documents/2017-09/education_guide_mixing_cultures.pdf" TargetMode="External"/><Relationship Id="rId36" Type="http://schemas.openxmlformats.org/officeDocument/2006/relationships/hyperlink" Target="https://s3.amazonaws.com/assets.saam.media/files/documents/2017-09/education_guide_posters.pdf" TargetMode="External"/><Relationship Id="rId49" Type="http://schemas.openxmlformats.org/officeDocument/2006/relationships/hyperlink" Target="https://historyexplorer.si.edu/major-themes/theme/nation-we-build-together" TargetMode="External"/><Relationship Id="rId57" Type="http://schemas.openxmlformats.org/officeDocument/2006/relationships/hyperlink" Target="https://learninglab.si.edu/collections/manifest-destiny-and-westward-expansion-through-a-historical-painting/JGwdfB6u" TargetMode="External"/><Relationship Id="rId61" Type="http://schemas.openxmlformats.org/officeDocument/2006/relationships/hyperlink" Target="https://americanhistory.si.edu/becoming-us/unit/policy" TargetMode="External"/><Relationship Id="rId10" Type="http://schemas.openxmlformats.org/officeDocument/2006/relationships/hyperlink" Target="https://s3.amazonaws.com/assets.saam.media/files/documents/2017-09/education_guide_latino_art_and_culture.pdf" TargetMode="External"/><Relationship Id="rId19" Type="http://schemas.openxmlformats.org/officeDocument/2006/relationships/hyperlink" Target="https://s3.amazonaws.com/assets.saam.media/files/documents/2017-09/education_guide_rockwell_featured_art.pdf" TargetMode="External"/><Relationship Id="rId31" Type="http://schemas.openxmlformats.org/officeDocument/2006/relationships/hyperlink" Target="https://s3.amazonaws.com/assets.saam.media/files/documents/2017-09/education_guide_rockwell_featured_art.pdf" TargetMode="External"/><Relationship Id="rId44" Type="http://schemas.openxmlformats.org/officeDocument/2006/relationships/hyperlink" Target="https://historyexplorer.si.edu/resource/drafting-declaration-jefferson-desk-and-declaration-independence" TargetMode="External"/><Relationship Id="rId52" Type="http://schemas.openxmlformats.org/officeDocument/2006/relationships/hyperlink" Target="https://americanhistory.si.edu/many-voices-exhibition/peopling-expanding-nation-1776-1900" TargetMode="External"/><Relationship Id="rId60" Type="http://schemas.openxmlformats.org/officeDocument/2006/relationships/hyperlink" Target="https://historyexplorer.si.edu/resource/civil-war" TargetMode="External"/><Relationship Id="rId65" Type="http://schemas.openxmlformats.org/officeDocument/2006/relationships/hyperlink" Target="https://americanhistory.si.edu/nys/national-youth-summit-japanese-american-incarceration-world-war-ii" TargetMode="External"/><Relationship Id="rId73" Type="http://schemas.openxmlformats.org/officeDocument/2006/relationships/hyperlink" Target="https://historyexplorer.si.edu/resource/time-trial-john-brown" TargetMode="External"/><Relationship Id="rId4" Type="http://schemas.openxmlformats.org/officeDocument/2006/relationships/hyperlink" Target="https://amhistory.si.edu/ourstory/activities/byhistoric.html" TargetMode="External"/><Relationship Id="rId9" Type="http://schemas.openxmlformats.org/officeDocument/2006/relationships/hyperlink" Target="https://s3.amazonaws.com/assets.saam.media/files/documents/2017-09/education_guide_george_washington.pdf" TargetMode="External"/><Relationship Id="rId14" Type="http://schemas.openxmlformats.org/officeDocument/2006/relationships/hyperlink" Target="https://amhistory.si.edu/celiacruz/printable/index.asp?sectionID=lXP4553153570FPmk&amp;lang=oCY2844203988rMyl" TargetMode="External"/><Relationship Id="rId22" Type="http://schemas.openxmlformats.org/officeDocument/2006/relationships/hyperlink" Target="https://s3.amazonaws.com/assets.saam.media/files/documents/2017-09/education_guide_civil_war_photography.pdf" TargetMode="External"/><Relationship Id="rId27" Type="http://schemas.openxmlformats.org/officeDocument/2006/relationships/hyperlink" Target="https://s3.amazonaws.com/assets.saam.media/files/documents/2017-09/education_guide_aa_my_people.pdf" TargetMode="External"/><Relationship Id="rId30" Type="http://schemas.openxmlformats.org/officeDocument/2006/relationships/hyperlink" Target="https://s3.amazonaws.com/assets.saam.media/files/documents/2017-09/education_guide_rockwell.pdf" TargetMode="External"/><Relationship Id="rId35" Type="http://schemas.openxmlformats.org/officeDocument/2006/relationships/hyperlink" Target="https://s3.amazonaws.com/assets.saam.media/files/documents/2017-09/education_guide_civilwar.pdf" TargetMode="External"/><Relationship Id="rId43" Type="http://schemas.openxmlformats.org/officeDocument/2006/relationships/hyperlink" Target="https://americanhistory.si.edu/many-voices-exhibition/peopling-expanding-nation-1776-1900" TargetMode="External"/><Relationship Id="rId48" Type="http://schemas.openxmlformats.org/officeDocument/2006/relationships/hyperlink" Target="https://americanhistory.si.edu/blog/mott" TargetMode="External"/><Relationship Id="rId56" Type="http://schemas.openxmlformats.org/officeDocument/2006/relationships/hyperlink" Target="https://learninglab.si.edu/collections/exploring-complexity-westward-the-course-of-empire-takes-its-way/81oxAnj72A75w8ho" TargetMode="External"/><Relationship Id="rId64" Type="http://schemas.openxmlformats.org/officeDocument/2006/relationships/hyperlink" Target="https://americanhistory.si.edu/becoming-us/unit/education" TargetMode="External"/><Relationship Id="rId69" Type="http://schemas.openxmlformats.org/officeDocument/2006/relationships/hyperlink" Target="https://historyexplorer.si.edu/resource/national-youth-summit-dust-bowl" TargetMode="External"/><Relationship Id="rId8" Type="http://schemas.openxmlformats.org/officeDocument/2006/relationships/hyperlink" Target="https://s3.amazonaws.com/assets.saam.media/files/documents/2017-09/education_guide_envisioning_manifest_destiny.pdf" TargetMode="External"/><Relationship Id="rId51" Type="http://schemas.openxmlformats.org/officeDocument/2006/relationships/hyperlink" Target="https://learninglab.si.edu/collections/we-the-people-a-deeper-understanding-of-the-preamble-of-the-us-constitution/LzzJgwnR3yKfBTfX" TargetMode="External"/><Relationship Id="rId72" Type="http://schemas.openxmlformats.org/officeDocument/2006/relationships/hyperlink" Target="https://historyexplorer.si.edu/resource/time-trial-benedict-arnold" TargetMode="External"/><Relationship Id="rId3" Type="http://schemas.openxmlformats.org/officeDocument/2006/relationships/hyperlink" Target="https://learninglab.si.edu/profile/45521" TargetMode="External"/><Relationship Id="rId12" Type="http://schemas.openxmlformats.org/officeDocument/2006/relationships/hyperlink" Target="https://s3.amazonaws.com/assets.saam.media/files/documents/2017-09/education_guide_new_life_in_america.pdf" TargetMode="External"/><Relationship Id="rId17" Type="http://schemas.openxmlformats.org/officeDocument/2006/relationships/hyperlink" Target="https://americanhistory.si.edu/jamestown-quebec-santafe/fr/introduction" TargetMode="External"/><Relationship Id="rId25" Type="http://schemas.openxmlformats.org/officeDocument/2006/relationships/hyperlink" Target="https://s3.amazonaws.com/assets.saam.media/files/documents/2017-09/education_guide_catlin.pdf" TargetMode="External"/><Relationship Id="rId33" Type="http://schemas.openxmlformats.org/officeDocument/2006/relationships/hyperlink" Target="https://americanexperience.si.edu/" TargetMode="External"/><Relationship Id="rId38" Type="http://schemas.openxmlformats.org/officeDocument/2006/relationships/hyperlink" Target="https://s3.amazonaws.com/assets.saam.media/files/documents/2017-09/education_guide_aa_masking_matters.pdf" TargetMode="External"/><Relationship Id="rId46" Type="http://schemas.openxmlformats.org/officeDocument/2006/relationships/hyperlink" Target="https://historyexplorer.si.edu/resource/lexington-and-concord-historical-interpretation-lesson" TargetMode="External"/><Relationship Id="rId59" Type="http://schemas.openxmlformats.org/officeDocument/2006/relationships/hyperlink" Target="https://learninglab.si.edu/collections/breaking-barriers-womens-suffrage/ru5bV0h5CsiK7Xe3" TargetMode="External"/><Relationship Id="rId67" Type="http://schemas.openxmlformats.org/officeDocument/2006/relationships/hyperlink" Target="https://historyexplorer.si.edu/resource/labor-leaders-video-series" TargetMode="External"/><Relationship Id="rId20" Type="http://schemas.openxmlformats.org/officeDocument/2006/relationships/hyperlink" Target="https://s3.amazonaws.com/assets.saam.media/files/documents/2017-09/education_guide_harlem_heroes.pdf" TargetMode="External"/><Relationship Id="rId41" Type="http://schemas.openxmlformats.org/officeDocument/2006/relationships/hyperlink" Target="https://s3.amazonaws.com/assets.saam.media/files/documents/2017-09/education_guide_vaquero.pdf" TargetMode="External"/><Relationship Id="rId54" Type="http://schemas.openxmlformats.org/officeDocument/2006/relationships/hyperlink" Target="https://americanhistory.si.edu/becoming-us/deliberation-guides" TargetMode="External"/><Relationship Id="rId62" Type="http://schemas.openxmlformats.org/officeDocument/2006/relationships/hyperlink" Target="https://americanhistory.si.edu/becoming-us/unit/education" TargetMode="External"/><Relationship Id="rId70" Type="http://schemas.openxmlformats.org/officeDocument/2006/relationships/hyperlink" Target="https://historyexplorer.si.edu/resource/what-will-you-stand-video" TargetMode="External"/><Relationship Id="rId1" Type="http://schemas.openxmlformats.org/officeDocument/2006/relationships/hyperlink" Target="https://historyexplorer.si.edu/search-results/?r=8&amp;g=9&amp;e=13&amp;c=&amp;is=&amp;be=0&amp;brl=0&amp;bg=0&amp;bb=&amp;tab=resources" TargetMode="External"/><Relationship Id="rId6" Type="http://schemas.openxmlformats.org/officeDocument/2006/relationships/hyperlink" Target="https://historyexplorer.si.edu/resource/american-enterprise-market-revolution-1820s-1850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earninglab.si.edu/profile/45521" TargetMode="External"/><Relationship Id="rId13" Type="http://schemas.openxmlformats.org/officeDocument/2006/relationships/hyperlink" Target="https://ssec.si.edu/weather-widget" TargetMode="External"/><Relationship Id="rId18" Type="http://schemas.openxmlformats.org/officeDocument/2006/relationships/hyperlink" Target="https://ssec.si.edu/bumperducks" TargetMode="External"/><Relationship Id="rId26" Type="http://schemas.openxmlformats.org/officeDocument/2006/relationships/hyperlink" Target="https://airandspace.si.edu/connect/stem-30" TargetMode="External"/><Relationship Id="rId3" Type="http://schemas.openxmlformats.org/officeDocument/2006/relationships/hyperlink" Target="https://ssec.si.edu/showbiz-safari" TargetMode="External"/><Relationship Id="rId21" Type="http://schemas.openxmlformats.org/officeDocument/2006/relationships/hyperlink" Target="https://ssec.si.edu/explore-smithsonian" TargetMode="External"/><Relationship Id="rId34" Type="http://schemas.openxmlformats.org/officeDocument/2006/relationships/hyperlink" Target="https://naturalhistory.si.edu/education/teaching-resources/written-bone" TargetMode="External"/><Relationship Id="rId7" Type="http://schemas.openxmlformats.org/officeDocument/2006/relationships/hyperlink" Target="https://learninglab.si.edu/profile/45521" TargetMode="External"/><Relationship Id="rId12" Type="http://schemas.openxmlformats.org/officeDocument/2006/relationships/hyperlink" Target="https://ssec.si.edu/magnet-motion" TargetMode="External"/><Relationship Id="rId17" Type="http://schemas.openxmlformats.org/officeDocument/2006/relationships/hyperlink" Target="https://ssec.si.edu/disaster-detector" TargetMode="External"/><Relationship Id="rId25" Type="http://schemas.openxmlformats.org/officeDocument/2006/relationships/hyperlink" Target="https://naturalhistory.si.edu/education/teaching-resources/life-science/biocubes-exploring-biodiversity" TargetMode="External"/><Relationship Id="rId33" Type="http://schemas.openxmlformats.org/officeDocument/2006/relationships/hyperlink" Target="https://naturalhistory.si.edu/education/distance-learning" TargetMode="External"/><Relationship Id="rId2" Type="http://schemas.openxmlformats.org/officeDocument/2006/relationships/hyperlink" Target="https://ssec.si.edu/tamis-tower-espanol" TargetMode="External"/><Relationship Id="rId16" Type="http://schemas.openxmlformats.org/officeDocument/2006/relationships/hyperlink" Target="https://ssec.si.edu/weather-lab" TargetMode="External"/><Relationship Id="rId20" Type="http://schemas.openxmlformats.org/officeDocument/2006/relationships/hyperlink" Target="https://nam02.safelinks.protection.outlook.com/?url=https%3A%2F%2Fnationalzoo.si.edu%2Feducation%2Fwildlife-careers&amp;data=02%7C01%7CPorterEm%40si.edu%7Cd7d489779662418d174608d7ca9415d6%7C989b5e2a14e44efe93b78cdd5fc5d11c%7C0%7C1%7C637200609677773159&amp;sdata=qXD6J30pRhisq2iJXMXBXVgnGG%2FGMvhfpiLpO6vp1OE%3D&amp;reserved=0" TargetMode="External"/><Relationship Id="rId29" Type="http://schemas.openxmlformats.org/officeDocument/2006/relationships/hyperlink" Target="https://s3.amazonaws.com/assets.saam.media/files/documents/2017-09/education_guide_conservation_electromagnetism.pdf" TargetMode="External"/><Relationship Id="rId1" Type="http://schemas.openxmlformats.org/officeDocument/2006/relationships/hyperlink" Target="https://ssec.si.edu/tamis-tower" TargetMode="External"/><Relationship Id="rId6" Type="http://schemas.openxmlformats.org/officeDocument/2006/relationships/hyperlink" Target="https://ssec.si.edu/light-up-the-cave" TargetMode="External"/><Relationship Id="rId11" Type="http://schemas.openxmlformats.org/officeDocument/2006/relationships/hyperlink" Target="https://ssec.si.edu/trait-tracker" TargetMode="External"/><Relationship Id="rId24" Type="http://schemas.openxmlformats.org/officeDocument/2006/relationships/hyperlink" Target="https://naturalhistory.si.edu/education/distance-learning" TargetMode="External"/><Relationship Id="rId32" Type="http://schemas.openxmlformats.org/officeDocument/2006/relationships/hyperlink" Target="https://mo-www.cfa.harvard.edu/MicroObservatory/" TargetMode="External"/><Relationship Id="rId5" Type="http://schemas.openxmlformats.org/officeDocument/2006/relationships/hyperlink" Target="https://ssec.si.edu/home-on-the-range" TargetMode="External"/><Relationship Id="rId15" Type="http://schemas.openxmlformats.org/officeDocument/2006/relationships/hyperlink" Target="https://nam02.safelinks.protection.outlook.com/?url=https%3A%2F%2Fnationalzoo.si.edu%2Fmigratory-birds%2Fbridging-americas-unidos-por-las-aves&amp;data=02%7C01%7CPorterEm%40si.edu%7Cd7d489779662418d174608d7ca9415d6%7C989b5e2a14e44efe93b78cdd5fc5d11c%7C0%7C1%7C637200609677763164&amp;sdata=QvgruQOlwYaOU8vaiIEEGkbR1EUJZXSs9UufPqNl8kA%3D&amp;reserved=0" TargetMode="External"/><Relationship Id="rId23" Type="http://schemas.openxmlformats.org/officeDocument/2006/relationships/hyperlink" Target="https://naturalhistory.si.edu/education/teaching-resources/written-bone" TargetMode="External"/><Relationship Id="rId28" Type="http://schemas.openxmlformats.org/officeDocument/2006/relationships/hyperlink" Target="https://www.cfa.harvard.edu/smgphp/otherworlds/ExoLab/" TargetMode="External"/><Relationship Id="rId36" Type="http://schemas.openxmlformats.org/officeDocument/2006/relationships/hyperlink" Target="http://learninglab.si.edu/q/ll-c/bAq39FPf454f6j7a" TargetMode="External"/><Relationship Id="rId10" Type="http://schemas.openxmlformats.org/officeDocument/2006/relationships/hyperlink" Target="https://ssec.si.edu/aquation" TargetMode="External"/><Relationship Id="rId19" Type="http://schemas.openxmlformats.org/officeDocument/2006/relationships/hyperlink" Target="https://nationalzoo.si.edu/migratory-birds/follow-bird-teacher-resources" TargetMode="External"/><Relationship Id="rId31" Type="http://schemas.openxmlformats.org/officeDocument/2006/relationships/hyperlink" Target="https://naturalhistory.si.edu/education/teaching-resources/life-science/biocubes-exploring-biodiversity" TargetMode="External"/><Relationship Id="rId4" Type="http://schemas.openxmlformats.org/officeDocument/2006/relationships/hyperlink" Target="https://nam02.safelinks.protection.outlook.com/?url=https%3A%2F%2Fnationalzoo.si.edu%2Fsites%2Fdefault%2Ffiles%2Fdocuments%2Fsmithsonians_national_zoo_family_guide_-_2018.pdf&amp;data=02%7C01%7CPorterEm%40si.edu%7Cd7d489779662418d174608d7ca9415d6%7C989b5e2a14e44efe93b78cdd5fc5d11c%7C0%7C1%7C637200609677753171&amp;sdata=mNm4A3h%2Bsmc2POZd8qDvVtpJLACpWpttA6WIfJ4OWJ8%3D&amp;reserved=0" TargetMode="External"/><Relationship Id="rId9" Type="http://schemas.openxmlformats.org/officeDocument/2006/relationships/hyperlink" Target="https://ssec.si.edu/morphy" TargetMode="External"/><Relationship Id="rId14" Type="http://schemas.openxmlformats.org/officeDocument/2006/relationships/hyperlink" Target="https://naturalhistory.si.edu/education/distance-learning" TargetMode="External"/><Relationship Id="rId22" Type="http://schemas.openxmlformats.org/officeDocument/2006/relationships/hyperlink" Target="http://learninglab.si.edu/q/ll-c/eFFcHVp6UnHj8LjU" TargetMode="External"/><Relationship Id="rId27" Type="http://schemas.openxmlformats.org/officeDocument/2006/relationships/hyperlink" Target="https://nam02.safelinks.protection.outlook.com/?url=https%3A%2F%2Femammal.si.edu%2Fcontent%2Femammal-academy&amp;data=02%7C01%7CPorterEm%40si.edu%7Cd7d489779662418d174608d7ca9415d6%7C989b5e2a14e44efe93b78cdd5fc5d11c%7C0%7C1%7C637200609677753171&amp;sdata=uC2A3WDXIT6ufWbXyZP4bZREdy9I8kPhLLLXqISa%2BI0%3D&amp;reserved=0" TargetMode="External"/><Relationship Id="rId30" Type="http://schemas.openxmlformats.org/officeDocument/2006/relationships/hyperlink" Target="http://learninglab.si.edu/q/ll-c/WfYsJvHH8HKY2aLy" TargetMode="External"/><Relationship Id="rId35" Type="http://schemas.openxmlformats.org/officeDocument/2006/relationships/hyperlink" Target="https://3d.si.edu/"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learninglab.si.edu/profile/smithsonian_libraries" TargetMode="External"/><Relationship Id="rId18" Type="http://schemas.openxmlformats.org/officeDocument/2006/relationships/hyperlink" Target="http://learninglab.si.edu/q/ll-c/KUbNysJd8zr8yM6h" TargetMode="External"/><Relationship Id="rId26" Type="http://schemas.openxmlformats.org/officeDocument/2006/relationships/hyperlink" Target="https://drive.google.com/file/d/1QKDQqYAA2jMl-HXt0Lukga2D-GZuHgnC/view" TargetMode="External"/><Relationship Id="rId39" Type="http://schemas.openxmlformats.org/officeDocument/2006/relationships/hyperlink" Target="https://www.youtube.com/playlist?list=PLZxSSLX6InCQ7mEDqnwVfy98tG9sqdskr" TargetMode="External"/><Relationship Id="rId21" Type="http://schemas.openxmlformats.org/officeDocument/2006/relationships/hyperlink" Target="http://learninglab.si.edu/q/ll-c/XCWuFoDgbtKewYG5" TargetMode="External"/><Relationship Id="rId34" Type="http://schemas.openxmlformats.org/officeDocument/2006/relationships/hyperlink" Target="https://learninglab.si.edu/collections/design-case-study-zipline/BJHU3n3Pep9LN0xe" TargetMode="External"/><Relationship Id="rId42" Type="http://schemas.openxmlformats.org/officeDocument/2006/relationships/hyperlink" Target="https://learninglab.si.edu/collections/activity-collection-cupcars/ExNvbFRrts2kf4Bk" TargetMode="External"/><Relationship Id="rId47" Type="http://schemas.openxmlformats.org/officeDocument/2006/relationships/hyperlink" Target="https://learninglab.si.edu/collections/e-textiles/AJnqVkgiMi9Y2Xyv" TargetMode="External"/><Relationship Id="rId50" Type="http://schemas.openxmlformats.org/officeDocument/2006/relationships/hyperlink" Target="http://learninglab.si.edu/q/ll-c/foYs5djswgUuNz5V" TargetMode="External"/><Relationship Id="rId55" Type="http://schemas.openxmlformats.org/officeDocument/2006/relationships/hyperlink" Target="http://learninglab.si.edu/q/ll-c/JJ0bEEn7F3EW5p8m" TargetMode="External"/><Relationship Id="rId63" Type="http://schemas.openxmlformats.org/officeDocument/2006/relationships/hyperlink" Target="http://learninglab.si.edu/q/ll-c/WfYsJvHH8HKY2aLy" TargetMode="External"/><Relationship Id="rId68" Type="http://schemas.openxmlformats.org/officeDocument/2006/relationships/hyperlink" Target="https://www.cooperhewitt.org/wp-content/uploads/2018/06/MadeToScale_Brochure.pdf" TargetMode="External"/><Relationship Id="rId76" Type="http://schemas.openxmlformats.org/officeDocument/2006/relationships/hyperlink" Target="https://www.cooperhewitt.org/2014/06/07/design-dictionary-papermaking/" TargetMode="External"/><Relationship Id="rId84" Type="http://schemas.openxmlformats.org/officeDocument/2006/relationships/hyperlink" Target="https://www.cooperhewitt.org/2014/06/07/design-dictionary-powder-bed-3d-printing/" TargetMode="External"/><Relationship Id="rId89" Type="http://schemas.openxmlformats.org/officeDocument/2006/relationships/hyperlink" Target="https://learninglab.si.edu/collections/design-case-study-lifestraw/br8utsi1cNrsqBLp" TargetMode="External"/><Relationship Id="rId7" Type="http://schemas.openxmlformats.org/officeDocument/2006/relationships/hyperlink" Target="http://learninglab.si.edu/q/ll-c/bAq39FPf454f6j7a" TargetMode="External"/><Relationship Id="rId71" Type="http://schemas.openxmlformats.org/officeDocument/2006/relationships/hyperlink" Target="https://www.cooperhewitt.org/publications/design-journal-winter-2018/" TargetMode="External"/><Relationship Id="rId2" Type="http://schemas.openxmlformats.org/officeDocument/2006/relationships/hyperlink" Target="http://learninglab.si.edu/q/ll-c/mMKbpwCPUGyNEpPX" TargetMode="External"/><Relationship Id="rId16" Type="http://schemas.openxmlformats.org/officeDocument/2006/relationships/hyperlink" Target="https://americanart.si.edu/videos/reframe" TargetMode="External"/><Relationship Id="rId29" Type="http://schemas.openxmlformats.org/officeDocument/2006/relationships/hyperlink" Target="http://amhistory.si.edu/american-enterprise/merchant-ledger/" TargetMode="External"/><Relationship Id="rId11" Type="http://schemas.openxmlformats.org/officeDocument/2006/relationships/hyperlink" Target="http://learninglab.si.edu/q/ll-c/sHkn7DbbkuRpWiUU" TargetMode="External"/><Relationship Id="rId24" Type="http://schemas.openxmlformats.org/officeDocument/2006/relationships/hyperlink" Target="https://nationalzoo.si.edu/education/wildlife-careers" TargetMode="External"/><Relationship Id="rId32" Type="http://schemas.openxmlformats.org/officeDocument/2006/relationships/hyperlink" Target="https://learninglab.si.edu/collections/graviky-labs-air-ink-2013-ongoing/eYFfaoJeTbTzmdbC" TargetMode="External"/><Relationship Id="rId37" Type="http://schemas.openxmlformats.org/officeDocument/2006/relationships/hyperlink" Target="https://learninglab.si.edu/collections/monarch-sanctuary-2018-ongoing/c3nNmbkX3wpYxWXg" TargetMode="External"/><Relationship Id="rId40" Type="http://schemas.openxmlformats.org/officeDocument/2006/relationships/hyperlink" Target="https://www.youtube.com/playlist?list=PLZxSSLX6InCR9t10VlmxErO-Vlthzmbll" TargetMode="External"/><Relationship Id="rId45" Type="http://schemas.openxmlformats.org/officeDocument/2006/relationships/hyperlink" Target="https://learninglab.si.edu/collections/activity-collection-artbots/Bs4TXY3Ym8M9uC75" TargetMode="External"/><Relationship Id="rId53" Type="http://schemas.openxmlformats.org/officeDocument/2006/relationships/hyperlink" Target="http://learninglab.si.edu/q/r/234911" TargetMode="External"/><Relationship Id="rId58" Type="http://schemas.openxmlformats.org/officeDocument/2006/relationships/hyperlink" Target="https://postalmuseum.si.edu/exhibition/out-of-the-mails-just-for-kids/create-your-own-loyalist-seal" TargetMode="External"/><Relationship Id="rId66" Type="http://schemas.openxmlformats.org/officeDocument/2006/relationships/hyperlink" Target="https://learninglab.si.edu/org/sclda" TargetMode="External"/><Relationship Id="rId74" Type="http://schemas.openxmlformats.org/officeDocument/2006/relationships/hyperlink" Target="https://www.cooperhewitt.org/2014/06/07/design-dictionary-stone-lithography/" TargetMode="External"/><Relationship Id="rId79" Type="http://schemas.openxmlformats.org/officeDocument/2006/relationships/hyperlink" Target="https://www.cooperhewitt.org/2014/06/07/design-dictionary-glassblowing/" TargetMode="External"/><Relationship Id="rId87" Type="http://schemas.openxmlformats.org/officeDocument/2006/relationships/hyperlink" Target="https://learninglab.si.edu/collections/nike-pro-hijab/1Cg9L8awVDmr9ER8" TargetMode="External"/><Relationship Id="rId5" Type="http://schemas.openxmlformats.org/officeDocument/2006/relationships/hyperlink" Target="https://americanhistory.si.edu/ripped-apart" TargetMode="External"/><Relationship Id="rId61" Type="http://schemas.openxmlformats.org/officeDocument/2006/relationships/hyperlink" Target="https://naturalhistory.si.edu/education/distance-learning" TargetMode="External"/><Relationship Id="rId82" Type="http://schemas.openxmlformats.org/officeDocument/2006/relationships/hyperlink" Target="https://www.cooperhewitt.org/2014/06/07/design-dictionary-ceramics/" TargetMode="External"/><Relationship Id="rId90" Type="http://schemas.openxmlformats.org/officeDocument/2006/relationships/hyperlink" Target="https://www.cooperhewitt.org/2018/07/18/careers-in-color-shepherd-color-company/" TargetMode="External"/><Relationship Id="rId19" Type="http://schemas.openxmlformats.org/officeDocument/2006/relationships/hyperlink" Target="http://learninglab.si.edu/q/ll-c/J1buHrUiBf72oynW" TargetMode="External"/><Relationship Id="rId14" Type="http://schemas.openxmlformats.org/officeDocument/2006/relationships/hyperlink" Target="http://learninglab.si.edu/q/ll-c/JahJYFxbVJYqoX0E" TargetMode="External"/><Relationship Id="rId22" Type="http://schemas.openxmlformats.org/officeDocument/2006/relationships/hyperlink" Target="http://learninglab.si.edu/q/ll-c/06bqXCcL49UdEyuK" TargetMode="External"/><Relationship Id="rId27" Type="http://schemas.openxmlformats.org/officeDocument/2006/relationships/hyperlink" Target="https://americanhistory.si.edu/citizenship/index.html?theme=8" TargetMode="External"/><Relationship Id="rId30" Type="http://schemas.openxmlformats.org/officeDocument/2006/relationships/hyperlink" Target="https://learninglab.si.edu/collections/alexandra-daisy-ginsbergs-the-substitute/ndP4dEawrRNsKJ4x" TargetMode="External"/><Relationship Id="rId35" Type="http://schemas.openxmlformats.org/officeDocument/2006/relationships/hyperlink" Target="https://learninglab.si.edu/collections/babylegs-2017-2019/BWkzrKwc1rRA49HT" TargetMode="External"/><Relationship Id="rId43" Type="http://schemas.openxmlformats.org/officeDocument/2006/relationships/hyperlink" Target="https://learninglab.si.edu/collections/activity-collection-cupcars/ExNvbFRrts2kf4Bk" TargetMode="External"/><Relationship Id="rId48" Type="http://schemas.openxmlformats.org/officeDocument/2006/relationships/hyperlink" Target="http://learninglab.si.edu/q/ll-c/UxE2KbKy88yi0mrC" TargetMode="External"/><Relationship Id="rId56" Type="http://schemas.openxmlformats.org/officeDocument/2006/relationships/hyperlink" Target="http://learninglab.si.edu/q/ll-c/HmVeFViisaCUGc5A" TargetMode="External"/><Relationship Id="rId64" Type="http://schemas.openxmlformats.org/officeDocument/2006/relationships/hyperlink" Target="https://transcription.si.edu/" TargetMode="External"/><Relationship Id="rId69" Type="http://schemas.openxmlformats.org/officeDocument/2006/relationships/hyperlink" Target="https://www.cooperhewitt.org/wp-content/uploads/2019/07/WyssSelects-Brochure-070319-compressed.pdf" TargetMode="External"/><Relationship Id="rId77" Type="http://schemas.openxmlformats.org/officeDocument/2006/relationships/hyperlink" Target="https://www.cooperhewitt.org/2014/06/07/design-dictionary-offset-lithography/" TargetMode="External"/><Relationship Id="rId8" Type="http://schemas.openxmlformats.org/officeDocument/2006/relationships/hyperlink" Target="http://learninglab.si.edu/q/ll-c/u7GFHzzpPWNBwGgx" TargetMode="External"/><Relationship Id="rId51" Type="http://schemas.openxmlformats.org/officeDocument/2006/relationships/hyperlink" Target="http://learninglab.si.edu/q/r/416267" TargetMode="External"/><Relationship Id="rId72" Type="http://schemas.openxmlformats.org/officeDocument/2006/relationships/hyperlink" Target="https://artsandculture.google.com/partner/smithsonian-american-art-museum" TargetMode="External"/><Relationship Id="rId80" Type="http://schemas.openxmlformats.org/officeDocument/2006/relationships/hyperlink" Target="https://www.cooperhewitt.org/2014/06/07/design-dictionary-needle-felting/" TargetMode="External"/><Relationship Id="rId85" Type="http://schemas.openxmlformats.org/officeDocument/2006/relationships/hyperlink" Target="https://www.cooperhewitt.org/2014/06/07/design-dictionary-extrusion-3d-printing/" TargetMode="External"/><Relationship Id="rId3" Type="http://schemas.openxmlformats.org/officeDocument/2006/relationships/hyperlink" Target="http://learninglab.si.edu/q/ll-c/rGvgqgGHdVBd54w1" TargetMode="External"/><Relationship Id="rId12" Type="http://schemas.openxmlformats.org/officeDocument/2006/relationships/hyperlink" Target="http://learninglab.si.edu/q/ll-c/gXc9NxnscDB9V0dG" TargetMode="External"/><Relationship Id="rId17" Type="http://schemas.openxmlformats.org/officeDocument/2006/relationships/hyperlink" Target="http://learninglab.si.edu/q/ll-c/p5P1g9M5CzWALYXy" TargetMode="External"/><Relationship Id="rId25" Type="http://schemas.openxmlformats.org/officeDocument/2006/relationships/hyperlink" Target="https://nationalzoo.si.edu/visit/tours" TargetMode="External"/><Relationship Id="rId33" Type="http://schemas.openxmlformats.org/officeDocument/2006/relationships/hyperlink" Target="https://learninglab.si.edu/collections/design-case-study-playworld/WT09ayeCxjfPXRXt" TargetMode="External"/><Relationship Id="rId38" Type="http://schemas.openxmlformats.org/officeDocument/2006/relationships/hyperlink" Target="https://www.youtube.com/playlist?list=PLZxSSLX6InCQqgtnkiBG1Lg6t1hwnt0tO" TargetMode="External"/><Relationship Id="rId46" Type="http://schemas.openxmlformats.org/officeDocument/2006/relationships/hyperlink" Target="http://learninglab.si.edu/q/ll-c/DY8wdGtrWeLFC1J3" TargetMode="External"/><Relationship Id="rId59" Type="http://schemas.openxmlformats.org/officeDocument/2006/relationships/hyperlink" Target="https://postalmuseum.si.edu/exhibition/stamps-take-flight-kids-page/be-an-artist" TargetMode="External"/><Relationship Id="rId67" Type="http://schemas.openxmlformats.org/officeDocument/2006/relationships/hyperlink" Target="https://nationalzoo.si.edu/migratory-birds/meet-smithsonian-scientists" TargetMode="External"/><Relationship Id="rId20" Type="http://schemas.openxmlformats.org/officeDocument/2006/relationships/hyperlink" Target="http://learninglab.si.edu/q/ll-c/RDuwGNK4pmpftNrK" TargetMode="External"/><Relationship Id="rId41" Type="http://schemas.openxmlformats.org/officeDocument/2006/relationships/hyperlink" Target="https://www.youtube.com/playlist?list=PLZxSSLX6InCTzIjozvKbxGUa4CYans7SZ" TargetMode="External"/><Relationship Id="rId54" Type="http://schemas.openxmlformats.org/officeDocument/2006/relationships/hyperlink" Target="http://learninglab.si.edu/q/ll-c/YWDhnyNYh3mVs1Ha" TargetMode="External"/><Relationship Id="rId62" Type="http://schemas.openxmlformats.org/officeDocument/2006/relationships/hyperlink" Target="https://3d.si.edu/" TargetMode="External"/><Relationship Id="rId70" Type="http://schemas.openxmlformats.org/officeDocument/2006/relationships/hyperlink" Target="https://www.cooperhewitt.org/wp-content/uploads/2019/06/062719_Summer_DesignJournal_AllTogether_FINAL.pdf" TargetMode="External"/><Relationship Id="rId75" Type="http://schemas.openxmlformats.org/officeDocument/2006/relationships/hyperlink" Target="https://www.cooperhewitt.org/2014/06/07/design-dictionary-screen-printing/" TargetMode="External"/><Relationship Id="rId83" Type="http://schemas.openxmlformats.org/officeDocument/2006/relationships/hyperlink" Target="https://www.cooperhewitt.org/2014/06/07/design-dictionary-bobbin-lacemaking/" TargetMode="External"/><Relationship Id="rId88" Type="http://schemas.openxmlformats.org/officeDocument/2006/relationships/hyperlink" Target="https://learninglab.si.edu/collections/design-case-study-eone-bradley-timepiece/r6Ht6LbGhBgnPD55" TargetMode="External"/><Relationship Id="rId91" Type="http://schemas.openxmlformats.org/officeDocument/2006/relationships/hyperlink" Target="https://npg.si.edu/learn/teen/competition_winners" TargetMode="External"/><Relationship Id="rId1" Type="http://schemas.openxmlformats.org/officeDocument/2006/relationships/hyperlink" Target="https://ssec.si.edu/aquation" TargetMode="External"/><Relationship Id="rId6" Type="http://schemas.openxmlformats.org/officeDocument/2006/relationships/hyperlink" Target="https://postalmuseum.si.edu/systemsatwork/decode.html" TargetMode="External"/><Relationship Id="rId15" Type="http://schemas.openxmlformats.org/officeDocument/2006/relationships/hyperlink" Target="https://www.si.edu/sidedoor" TargetMode="External"/><Relationship Id="rId23" Type="http://schemas.openxmlformats.org/officeDocument/2006/relationships/hyperlink" Target="http://learninglab.si.edu/q/ll-c/vbAJ4N5rA8gsb2r7" TargetMode="External"/><Relationship Id="rId28" Type="http://schemas.openxmlformats.org/officeDocument/2006/relationships/hyperlink" Target="https://americanhistory.si.edu/connect/podcasts" TargetMode="External"/><Relationship Id="rId36" Type="http://schemas.openxmlformats.org/officeDocument/2006/relationships/hyperlink" Target="https://learninglab.si.edu/collections/graviky-labs-air-ink-2013-ongoing/eYFfaoJeTbTzmdbC" TargetMode="External"/><Relationship Id="rId49" Type="http://schemas.openxmlformats.org/officeDocument/2006/relationships/hyperlink" Target="http://learninglab.si.edu/q/ll-c/3zdshdJ16fdD7j67" TargetMode="External"/><Relationship Id="rId57" Type="http://schemas.openxmlformats.org/officeDocument/2006/relationships/hyperlink" Target="https://historyexplorer.si.edu/resource/mind-behind-mask-3d-technology-and-portrayal-abraham-lincoln" TargetMode="External"/><Relationship Id="rId10" Type="http://schemas.openxmlformats.org/officeDocument/2006/relationships/hyperlink" Target="http://learninglab.si.edu/q/ll-c/7N9f99Yd8LX2jgN0" TargetMode="External"/><Relationship Id="rId31" Type="http://schemas.openxmlformats.org/officeDocument/2006/relationships/hyperlink" Target="https://postalmuseum.si.edu/exhibitions/out-of-the-mails-just-for-kids/colonial-handwriting-tutorial" TargetMode="External"/><Relationship Id="rId44" Type="http://schemas.openxmlformats.org/officeDocument/2006/relationships/hyperlink" Target="https://learninglab.si.edu/collections/activity-collection-artbots/Bs4TXY3Ym8M9uC75" TargetMode="External"/><Relationship Id="rId52" Type="http://schemas.openxmlformats.org/officeDocument/2006/relationships/hyperlink" Target="http://learninglab.si.edu/q/r/572231" TargetMode="External"/><Relationship Id="rId60" Type="http://schemas.openxmlformats.org/officeDocument/2006/relationships/hyperlink" Target="https://airandspace.si.edu/connect/stem-30" TargetMode="External"/><Relationship Id="rId65" Type="http://schemas.openxmlformats.org/officeDocument/2006/relationships/hyperlink" Target="https://mo-www.cfa.harvard.edu/MicroObservatory/" TargetMode="External"/><Relationship Id="rId73" Type="http://schemas.openxmlformats.org/officeDocument/2006/relationships/hyperlink" Target="https://www.cooperhewitt.org/2014/06/07/design-dictionary-tapestry-weaving/" TargetMode="External"/><Relationship Id="rId78" Type="http://schemas.openxmlformats.org/officeDocument/2006/relationships/hyperlink" Target="https://www.cooperhewitt.org/2014/06/07/design-dictionary-laser-cutting/" TargetMode="External"/><Relationship Id="rId81" Type="http://schemas.openxmlformats.org/officeDocument/2006/relationships/hyperlink" Target="https://www.cooperhewitt.org/2014/06/07/design-dictionary-embroidery/" TargetMode="External"/><Relationship Id="rId86" Type="http://schemas.openxmlformats.org/officeDocument/2006/relationships/hyperlink" Target="https://www.cooperhewitt.org/2014/06/07/3133/" TargetMode="External"/><Relationship Id="rId4" Type="http://schemas.openxmlformats.org/officeDocument/2006/relationships/hyperlink" Target="http://learninglab.si.edu/q/ll-c/rGvgqgGHdVBd54w1" TargetMode="External"/><Relationship Id="rId9" Type="http://schemas.openxmlformats.org/officeDocument/2006/relationships/hyperlink" Target="https://folklife.si.edu/the-smithsonian-folklife-and-oral-history-interviewing-guide/smithsonian"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learninglab.si.edu/q/ll-c/BgbTD2dPA8sRAHju" TargetMode="External"/><Relationship Id="rId18" Type="http://schemas.openxmlformats.org/officeDocument/2006/relationships/hyperlink" Target="https://learninglab.si.edu/collections/nature-who-lives-at-the-shore/HnvwwWzoFpfiKPN3" TargetMode="External"/><Relationship Id="rId26" Type="http://schemas.openxmlformats.org/officeDocument/2006/relationships/hyperlink" Target="https://learninglab.si.edu/collections/air-space-can-it-fly/39ynDm1emqG8Lm5g" TargetMode="External"/><Relationship Id="rId39" Type="http://schemas.openxmlformats.org/officeDocument/2006/relationships/hyperlink" Target="https://learninglab.si.edu/collections/music-create-and-improvise/RwgKDkRNeCMHhe1y" TargetMode="External"/><Relationship Id="rId21" Type="http://schemas.openxmlformats.org/officeDocument/2006/relationships/hyperlink" Target="https://learninglab.si.edu/collections/music-travel-this-land/LNF7xw6Lwnqxdd2V" TargetMode="External"/><Relationship Id="rId34" Type="http://schemas.openxmlformats.org/officeDocument/2006/relationships/hyperlink" Target="https://learninglab.si.edu/collections/music-dance-to-the-beat/eekok0Kq63KibgxG" TargetMode="External"/><Relationship Id="rId42" Type="http://schemas.openxmlformats.org/officeDocument/2006/relationships/hyperlink" Target="https://amhistory.si.edu/ourstory/activities/" TargetMode="External"/><Relationship Id="rId47" Type="http://schemas.openxmlformats.org/officeDocument/2006/relationships/hyperlink" Target="http://learninglab.si.edu/q/ll-c/pELeFPEnrg8rBMXg" TargetMode="External"/><Relationship Id="rId50" Type="http://schemas.openxmlformats.org/officeDocument/2006/relationships/hyperlink" Target="https://amhistory.si.edu/ourstory/activities/" TargetMode="External"/><Relationship Id="rId55" Type="http://schemas.openxmlformats.org/officeDocument/2006/relationships/hyperlink" Target="https://www.biodiversitylibrary.org/collection/ColorOurCollections" TargetMode="External"/><Relationship Id="rId63" Type="http://schemas.openxmlformats.org/officeDocument/2006/relationships/hyperlink" Target="http://learninglab.si.edu/q/ll-c/3RRvbDEfNd8qEh74" TargetMode="External"/><Relationship Id="rId68" Type="http://schemas.openxmlformats.org/officeDocument/2006/relationships/hyperlink" Target="https://www.youtube.com/watch?v=QLwE0LgyVLw" TargetMode="External"/><Relationship Id="rId76" Type="http://schemas.openxmlformats.org/officeDocument/2006/relationships/hyperlink" Target="https://www.youtube.com/playlist?list=PLqwPGOOIhKSDV3PgKEMJxaJ2rph4NoPwU" TargetMode="External"/><Relationship Id="rId7" Type="http://schemas.openxmlformats.org/officeDocument/2006/relationships/hyperlink" Target="http://learninglab.si.edu/q/ll-c/mMKbpwCPUGyNEpPX" TargetMode="External"/><Relationship Id="rId71" Type="http://schemas.openxmlformats.org/officeDocument/2006/relationships/hyperlink" Target="https://learninglab.si.edu/profile/80588" TargetMode="External"/><Relationship Id="rId2" Type="http://schemas.openxmlformats.org/officeDocument/2006/relationships/hyperlink" Target="http://learninglab.si.edu/q/ll-c/mMKbpwCPUGyNEpPX" TargetMode="External"/><Relationship Id="rId16" Type="http://schemas.openxmlformats.org/officeDocument/2006/relationships/hyperlink" Target="https://learninglab.si.edu/collections/nature-who-lives-in-the-trees/jN3JTgum3j6DJzfx" TargetMode="External"/><Relationship Id="rId29" Type="http://schemas.openxmlformats.org/officeDocument/2006/relationships/hyperlink" Target="https://learninglab.si.edu/collections/looking-at-the-moon/N4J9c86fN8Gv8bDt" TargetMode="External"/><Relationship Id="rId11" Type="http://schemas.openxmlformats.org/officeDocument/2006/relationships/hyperlink" Target="https://americanhistory.si.edu/ripped-apart" TargetMode="External"/><Relationship Id="rId24" Type="http://schemas.openxmlformats.org/officeDocument/2006/relationships/hyperlink" Target="https://learninglab.si.edu/collections/air-and-space-air-moves/68whKwLi4udCebfC" TargetMode="External"/><Relationship Id="rId32" Type="http://schemas.openxmlformats.org/officeDocument/2006/relationships/hyperlink" Target="https://learninglab.si.edu/collections/myself-and-my-world-the-skin-im-in/Ci0cMEnr2kFxcrCM" TargetMode="External"/><Relationship Id="rId37" Type="http://schemas.openxmlformats.org/officeDocument/2006/relationships/hyperlink" Target="https://learninglab.si.edu/collections/art-colors-shapes-lines-all-around/NCz6No6LRmyKKp06" TargetMode="External"/><Relationship Id="rId40" Type="http://schemas.openxmlformats.org/officeDocument/2006/relationships/hyperlink" Target="https://learninglab.si.edu/collections/music-create-and-improvise/RwgKDkRNeCMHhe1y" TargetMode="External"/><Relationship Id="rId45" Type="http://schemas.openxmlformats.org/officeDocument/2006/relationships/hyperlink" Target="https://www.youtube.com/channel/UCiD09A53sNCMfRm-x6w4Alg/playlists" TargetMode="External"/><Relationship Id="rId53" Type="http://schemas.openxmlformats.org/officeDocument/2006/relationships/hyperlink" Target="https://www.cooperhewitt.org/2016/07/11/find-your-beast/" TargetMode="External"/><Relationship Id="rId58" Type="http://schemas.openxmlformats.org/officeDocument/2006/relationships/hyperlink" Target="http://learninglab.si.edu/q/ll-c/yGEVDnr9dLJ1pJLH" TargetMode="External"/><Relationship Id="rId66" Type="http://schemas.openxmlformats.org/officeDocument/2006/relationships/hyperlink" Target="http://learninglab.si.edu/q/ll-c/n3kDrfJCRKD9bXL7" TargetMode="External"/><Relationship Id="rId74" Type="http://schemas.openxmlformats.org/officeDocument/2006/relationships/hyperlink" Target="http://learninglab.si.edu/q/ll-c/WfYsJvHH8HKY2aLy" TargetMode="External"/><Relationship Id="rId79" Type="http://schemas.openxmlformats.org/officeDocument/2006/relationships/hyperlink" Target="https://www.cooperhewitt.org/publications/k-12-teacher-resource-packet/" TargetMode="External"/><Relationship Id="rId5" Type="http://schemas.openxmlformats.org/officeDocument/2006/relationships/hyperlink" Target="http://learninglab.si.edu/q/ll-c/UefXfaEd1f0qbTht" TargetMode="External"/><Relationship Id="rId61" Type="http://schemas.openxmlformats.org/officeDocument/2006/relationships/hyperlink" Target="http://learninglab.si.edu/q/ll-c/Yrj7b7iRHpoxzKus" TargetMode="External"/><Relationship Id="rId82" Type="http://schemas.openxmlformats.org/officeDocument/2006/relationships/hyperlink" Target="https://artsandculture.google.com/partner/smithsonian-american-art-museum" TargetMode="External"/><Relationship Id="rId10" Type="http://schemas.openxmlformats.org/officeDocument/2006/relationships/hyperlink" Target="https://learninglab.si.edu/collections/curio-innovation-and-changemakers-edition/rGvgqgGHdVBd54w1" TargetMode="External"/><Relationship Id="rId19" Type="http://schemas.openxmlformats.org/officeDocument/2006/relationships/hyperlink" Target="https://learninglab.si.edu/collections/nature-who-lives-at-the-shore/HnvwwWzoFpfiKPN3" TargetMode="External"/><Relationship Id="rId31" Type="http://schemas.openxmlformats.org/officeDocument/2006/relationships/hyperlink" Target="https://learninglab.si.edu/collections/myself-and-my-world-my-body/DrYm4fDzL3VoiDua" TargetMode="External"/><Relationship Id="rId44" Type="http://schemas.openxmlformats.org/officeDocument/2006/relationships/hyperlink" Target="https://postalmuseum.si.edu/exhibition/mail-by-rail-owney-mascot-of-the-railway-mail-service/owney-tales-from-the-rails" TargetMode="External"/><Relationship Id="rId52" Type="http://schemas.openxmlformats.org/officeDocument/2006/relationships/hyperlink" Target="https://www.youtube.com/watch?v=-IPub-Fipz8" TargetMode="External"/><Relationship Id="rId60" Type="http://schemas.openxmlformats.org/officeDocument/2006/relationships/hyperlink" Target="http://learninglab.si.edu/q/ll-c/28geAqDrY0kYG94y" TargetMode="External"/><Relationship Id="rId65" Type="http://schemas.openxmlformats.org/officeDocument/2006/relationships/hyperlink" Target="http://learninglab.si.edu/q/ll-c/yGPvbVb8XXuCkPKn" TargetMode="External"/><Relationship Id="rId73" Type="http://schemas.openxmlformats.org/officeDocument/2006/relationships/hyperlink" Target="https://discoverytheater.org/digitalresources/index.shtm" TargetMode="External"/><Relationship Id="rId78" Type="http://schemas.openxmlformats.org/officeDocument/2006/relationships/hyperlink" Target="https://www.youtube.com/playlist?list=PLqwPGOOIhKSCeNmJQBtLZBIAxI-kD2Akh" TargetMode="External"/><Relationship Id="rId81" Type="http://schemas.openxmlformats.org/officeDocument/2006/relationships/hyperlink" Target="https://affiliations.si.edu/distance-learning-resources/" TargetMode="External"/><Relationship Id="rId4" Type="http://schemas.openxmlformats.org/officeDocument/2006/relationships/hyperlink" Target="http://learninglab.si.edu/q/ll-c/mMKbpwCPUGyNEpPX" TargetMode="External"/><Relationship Id="rId9" Type="http://schemas.openxmlformats.org/officeDocument/2006/relationships/hyperlink" Target="https://learninglab.si.edu/collections/curio-learning-lab-game/cs2GV3H9NzM9DhmV" TargetMode="External"/><Relationship Id="rId14" Type="http://schemas.openxmlformats.org/officeDocument/2006/relationships/hyperlink" Target="https://learninglab.si.edu/collections/art-imagination/aVs96bs2gjY8KUsB" TargetMode="External"/><Relationship Id="rId22" Type="http://schemas.openxmlformats.org/officeDocument/2006/relationships/hyperlink" Target="https://learninglab.si.edu/collections/music-animal-tracks/MGis2WBWBRijW8Yt" TargetMode="External"/><Relationship Id="rId27" Type="http://schemas.openxmlformats.org/officeDocument/2006/relationships/hyperlink" Target="https://learninglab.si.edu/collections/air-space-can-it-fly/39ynDm1emqG8Lm5g" TargetMode="External"/><Relationship Id="rId30" Type="http://schemas.openxmlformats.org/officeDocument/2006/relationships/hyperlink" Target="https://learninglab.si.edu/collections/myself-and-my-world-my-body/DrYm4fDzL3VoiDua" TargetMode="External"/><Relationship Id="rId35" Type="http://schemas.openxmlformats.org/officeDocument/2006/relationships/hyperlink" Target="https://learninglab.si.edu/collections/art-light-and-shadow/VE7WVm9PvKDgx7h3" TargetMode="External"/><Relationship Id="rId43" Type="http://schemas.openxmlformats.org/officeDocument/2006/relationships/hyperlink" Target="http://learninglab.si.edu/q/ll-c/9R93U435e9Az4bHb" TargetMode="External"/><Relationship Id="rId48" Type="http://schemas.openxmlformats.org/officeDocument/2006/relationships/hyperlink" Target="https://www.cooperhewitt.org/publications/folding-fans-in-the-collection-of-the-cooper-hewitt-museum/" TargetMode="External"/><Relationship Id="rId56" Type="http://schemas.openxmlformats.org/officeDocument/2006/relationships/hyperlink" Target="https://learninglab.si.edu/collections/the-art-and-science-of-color/VHA0gLfoJqV8EkYA" TargetMode="External"/><Relationship Id="rId64" Type="http://schemas.openxmlformats.org/officeDocument/2006/relationships/hyperlink" Target="http://learninglab.si.edu/q/ll-c/viVVEzgo32iu7dc0" TargetMode="External"/><Relationship Id="rId69" Type="http://schemas.openxmlformats.org/officeDocument/2006/relationships/hyperlink" Target="https://learninglab.si.edu/collections/design-case-study-zipline/BJHU3n3Pep9LN0xe" TargetMode="External"/><Relationship Id="rId77" Type="http://schemas.openxmlformats.org/officeDocument/2006/relationships/hyperlink" Target="https://www.si.edu/kids" TargetMode="External"/><Relationship Id="rId8" Type="http://schemas.openxmlformats.org/officeDocument/2006/relationships/hyperlink" Target="http://learninglab.si.edu/q/ll-c/v5WJWgrb4xUg5a7d" TargetMode="External"/><Relationship Id="rId51" Type="http://schemas.openxmlformats.org/officeDocument/2006/relationships/hyperlink" Target="https://learninglab.si.edu/collections/visionary-concept-tire-2016-2019/jRFR3oJMp67L4joA" TargetMode="External"/><Relationship Id="rId72" Type="http://schemas.openxmlformats.org/officeDocument/2006/relationships/hyperlink" Target="https://learninglab.si.edu/profile/45521" TargetMode="External"/><Relationship Id="rId80" Type="http://schemas.openxmlformats.org/officeDocument/2006/relationships/hyperlink" Target="https://drive.google.com/file/d/1QKDQqYAA2jMl-HXt0Lukga2D-GZuHgnC/view" TargetMode="External"/><Relationship Id="rId3" Type="http://schemas.openxmlformats.org/officeDocument/2006/relationships/hyperlink" Target="http://learninglab.si.edu/q/ll-c/mMKbpwCPUGyNEpPX" TargetMode="External"/><Relationship Id="rId12" Type="http://schemas.openxmlformats.org/officeDocument/2006/relationships/hyperlink" Target="https://postalmuseum.si.edu/systemsatwork/decode.html" TargetMode="External"/><Relationship Id="rId17" Type="http://schemas.openxmlformats.org/officeDocument/2006/relationships/hyperlink" Target="https://learninglab.si.edu/collections/nature-who-lives-in-the-dirt/yAaexs6Tx8KxE0mr" TargetMode="External"/><Relationship Id="rId25" Type="http://schemas.openxmlformats.org/officeDocument/2006/relationships/hyperlink" Target="https://learninglab.si.edu/collections/air-and-space-air-moves/68whKwLi4udCebfC" TargetMode="External"/><Relationship Id="rId33" Type="http://schemas.openxmlformats.org/officeDocument/2006/relationships/hyperlink" Target="https://learninglab.si.edu/collections/myself-and-my-world-the-skin-im-in/Ci0cMEnr2kFxcrCM" TargetMode="External"/><Relationship Id="rId38" Type="http://schemas.openxmlformats.org/officeDocument/2006/relationships/hyperlink" Target="https://learninglab.si.edu/collections/art-colors-shapes-lines-all-around/NCz6No6LRmyKKp06" TargetMode="External"/><Relationship Id="rId46" Type="http://schemas.openxmlformats.org/officeDocument/2006/relationships/hyperlink" Target="http://learninglab.si.edu/q/ll-c/tbRKV90dntcfuE0N" TargetMode="External"/><Relationship Id="rId59" Type="http://schemas.openxmlformats.org/officeDocument/2006/relationships/hyperlink" Target="http://learninglab.si.edu/q/ll-c/XPv7YRrhUPEsFpJo" TargetMode="External"/><Relationship Id="rId67" Type="http://schemas.openxmlformats.org/officeDocument/2006/relationships/hyperlink" Target="http://learninglab.si.edu/q/ll-c/TWRKtogMTfhHqWbY" TargetMode="External"/><Relationship Id="rId20" Type="http://schemas.openxmlformats.org/officeDocument/2006/relationships/hyperlink" Target="https://learninglab.si.edu/collections/music-travel-this-land/LNF7xw6Lwnqxdd2V" TargetMode="External"/><Relationship Id="rId41" Type="http://schemas.openxmlformats.org/officeDocument/2006/relationships/hyperlink" Target="http://learninglab.si.edu/q/ll-c/sv1KydNvJk9M8ce2" TargetMode="External"/><Relationship Id="rId54" Type="http://schemas.openxmlformats.org/officeDocument/2006/relationships/hyperlink" Target="https://library.si.edu/2018ColorOurCollections" TargetMode="External"/><Relationship Id="rId62" Type="http://schemas.openxmlformats.org/officeDocument/2006/relationships/hyperlink" Target="http://learninglab.si.edu/q/ll-c/HmVeFViisaCUGc5A" TargetMode="External"/><Relationship Id="rId70" Type="http://schemas.openxmlformats.org/officeDocument/2006/relationships/hyperlink" Target="https://postalmuseum.si.edu/exhibitions/out-of-the-mails-just-for-kids/fold-a-colonial-style-letter" TargetMode="External"/><Relationship Id="rId75" Type="http://schemas.openxmlformats.org/officeDocument/2006/relationships/hyperlink" Target="https://discoverytheater.org/digitalresources/index.shtm" TargetMode="External"/><Relationship Id="rId1" Type="http://schemas.openxmlformats.org/officeDocument/2006/relationships/hyperlink" Target="http://learninglab.si.edu/q/ll-c/mMKbpwCPUGyNEpPX" TargetMode="External"/><Relationship Id="rId6" Type="http://schemas.openxmlformats.org/officeDocument/2006/relationships/hyperlink" Target="http://learninglab.si.edu/q/ll-c/mMKbpwCPUGyNEpPX" TargetMode="External"/><Relationship Id="rId15" Type="http://schemas.openxmlformats.org/officeDocument/2006/relationships/hyperlink" Target="https://learninglab.si.edu/collections/nature-who-lives-in-the-trees/jN3JTgum3j6DJzfx" TargetMode="External"/><Relationship Id="rId23" Type="http://schemas.openxmlformats.org/officeDocument/2006/relationships/hyperlink" Target="https://learninglab.si.edu/collections/music-animal-tracks/MGis2WBWBRijW8Yt" TargetMode="External"/><Relationship Id="rId28" Type="http://schemas.openxmlformats.org/officeDocument/2006/relationships/hyperlink" Target="https://learninglab.si.edu/collections/looking-at-the-moon/N4J9c86fN8Gv8bDt" TargetMode="External"/><Relationship Id="rId36" Type="http://schemas.openxmlformats.org/officeDocument/2006/relationships/hyperlink" Target="https://learninglab.si.edu/collections/art-light-and-shadow/VE7WVm9PvKDgx7h3" TargetMode="External"/><Relationship Id="rId49" Type="http://schemas.openxmlformats.org/officeDocument/2006/relationships/hyperlink" Target="https://americanhistory.si.edu/citizenship/index.html?theme=8" TargetMode="External"/><Relationship Id="rId57" Type="http://schemas.openxmlformats.org/officeDocument/2006/relationships/hyperlink" Target="https://www.cooperhewitt.org/publications/fashion-plates-in-the-collection-of-the-cooper-hewitt-muse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1"/>
  <sheetViews>
    <sheetView tabSelected="1" topLeftCell="A11" workbookViewId="0">
      <selection sqref="A1:F1"/>
    </sheetView>
  </sheetViews>
  <sheetFormatPr defaultColWidth="12.625" defaultRowHeight="15" customHeight="1" x14ac:dyDescent="0.2"/>
  <cols>
    <col min="1" max="1" width="15.75" customWidth="1"/>
    <col min="2" max="2" width="26.625" customWidth="1"/>
    <col min="3" max="3" width="37" customWidth="1"/>
    <col min="4" max="4" width="42.875" customWidth="1"/>
    <col min="5" max="5" width="22.625" customWidth="1"/>
    <col min="6" max="6" width="12.5" customWidth="1"/>
  </cols>
  <sheetData>
    <row r="1" spans="1:26" ht="91.5" customHeight="1" x14ac:dyDescent="0.2">
      <c r="A1" s="127" t="s">
        <v>0</v>
      </c>
      <c r="B1" s="128"/>
      <c r="C1" s="128"/>
      <c r="D1" s="128"/>
      <c r="E1" s="128"/>
      <c r="F1" s="129"/>
    </row>
    <row r="2" spans="1:26" ht="14.25" x14ac:dyDescent="0.2">
      <c r="A2" s="130" t="s">
        <v>3</v>
      </c>
      <c r="B2" s="128"/>
      <c r="C2" s="128"/>
      <c r="D2" s="128"/>
      <c r="E2" s="128"/>
      <c r="F2" s="129"/>
      <c r="G2" s="12"/>
      <c r="H2" s="12"/>
      <c r="I2" s="12"/>
      <c r="J2" s="12"/>
      <c r="K2" s="12"/>
      <c r="L2" s="12"/>
      <c r="M2" s="12"/>
      <c r="N2" s="12"/>
      <c r="O2" s="12"/>
      <c r="P2" s="12"/>
      <c r="Q2" s="12"/>
      <c r="R2" s="12"/>
      <c r="S2" s="12"/>
      <c r="T2" s="12"/>
      <c r="U2" s="12"/>
      <c r="V2" s="12"/>
      <c r="W2" s="12"/>
      <c r="X2" s="12"/>
      <c r="Y2" s="12"/>
      <c r="Z2" s="12"/>
    </row>
    <row r="3" spans="1:26" ht="31.5" x14ac:dyDescent="0.2">
      <c r="A3" s="15" t="s">
        <v>4</v>
      </c>
      <c r="B3" s="17" t="s">
        <v>22</v>
      </c>
      <c r="C3" s="17" t="s">
        <v>23</v>
      </c>
      <c r="D3" s="17" t="s">
        <v>7</v>
      </c>
      <c r="E3" s="17" t="s">
        <v>24</v>
      </c>
      <c r="F3" s="19" t="s">
        <v>9</v>
      </c>
      <c r="G3" s="12"/>
      <c r="H3" s="12"/>
      <c r="I3" s="12"/>
      <c r="J3" s="12"/>
      <c r="K3" s="12"/>
      <c r="L3" s="12"/>
      <c r="M3" s="12"/>
      <c r="N3" s="12"/>
      <c r="O3" s="12"/>
      <c r="P3" s="12"/>
      <c r="Q3" s="12"/>
      <c r="R3" s="12"/>
      <c r="S3" s="12"/>
      <c r="T3" s="12"/>
      <c r="U3" s="12"/>
      <c r="V3" s="12"/>
      <c r="W3" s="12"/>
      <c r="X3" s="12"/>
      <c r="Y3" s="12"/>
      <c r="Z3" s="12"/>
    </row>
    <row r="4" spans="1:26" ht="30" x14ac:dyDescent="0.2">
      <c r="A4" s="4" t="s">
        <v>10</v>
      </c>
      <c r="B4" s="23" t="s">
        <v>26</v>
      </c>
      <c r="C4" s="24" t="s">
        <v>27</v>
      </c>
      <c r="D4" s="18" t="s">
        <v>28</v>
      </c>
      <c r="E4" s="27"/>
      <c r="F4" s="11" t="b">
        <v>0</v>
      </c>
      <c r="G4" s="12"/>
      <c r="H4" s="12"/>
      <c r="I4" s="12"/>
      <c r="J4" s="12"/>
      <c r="K4" s="12"/>
      <c r="L4" s="12"/>
      <c r="M4" s="12"/>
      <c r="N4" s="12"/>
      <c r="O4" s="12"/>
      <c r="P4" s="12"/>
      <c r="Q4" s="12"/>
      <c r="R4" s="12"/>
      <c r="S4" s="12"/>
      <c r="T4" s="12"/>
      <c r="U4" s="12"/>
      <c r="V4" s="12"/>
      <c r="W4" s="12"/>
      <c r="X4" s="12"/>
      <c r="Y4" s="12"/>
      <c r="Z4" s="12"/>
    </row>
    <row r="5" spans="1:26" x14ac:dyDescent="0.2">
      <c r="A5" s="13" t="s">
        <v>10</v>
      </c>
      <c r="B5" s="23" t="s">
        <v>26</v>
      </c>
      <c r="C5" s="18" t="str">
        <f>HYPERLINK("https://learninglab.si.edu/profile/45521","Talk with Me Toolkit")</f>
        <v>Talk with Me Toolkit</v>
      </c>
      <c r="D5" s="18" t="s">
        <v>25</v>
      </c>
      <c r="E5" s="32"/>
      <c r="F5" s="11" t="b">
        <v>0</v>
      </c>
      <c r="G5" s="12"/>
      <c r="H5" s="12"/>
      <c r="I5" s="12"/>
      <c r="J5" s="12"/>
      <c r="K5" s="12"/>
      <c r="L5" s="12"/>
      <c r="M5" s="12"/>
      <c r="N5" s="12"/>
      <c r="O5" s="12"/>
      <c r="P5" s="12"/>
      <c r="Q5" s="12"/>
      <c r="R5" s="12"/>
      <c r="S5" s="12"/>
      <c r="T5" s="12"/>
      <c r="U5" s="12"/>
      <c r="V5" s="12"/>
      <c r="W5" s="12"/>
      <c r="X5" s="12"/>
      <c r="Y5" s="12"/>
      <c r="Z5" s="12"/>
    </row>
    <row r="6" spans="1:26" x14ac:dyDescent="0.2">
      <c r="A6" s="13" t="s">
        <v>10</v>
      </c>
      <c r="B6" s="23" t="s">
        <v>26</v>
      </c>
      <c r="C6" s="18" t="str">
        <f>HYPERLINK("https://learninglab.si.edu/profile/45521","Smithsonian Early Enrichment Center")</f>
        <v>Smithsonian Early Enrichment Center</v>
      </c>
      <c r="D6" s="18" t="s">
        <v>25</v>
      </c>
      <c r="E6" s="32"/>
      <c r="F6" s="11" t="b">
        <v>0</v>
      </c>
      <c r="G6" s="12"/>
      <c r="H6" s="12"/>
      <c r="I6" s="12"/>
      <c r="J6" s="12"/>
      <c r="K6" s="12"/>
      <c r="L6" s="12"/>
      <c r="M6" s="12"/>
      <c r="N6" s="12"/>
      <c r="O6" s="12"/>
      <c r="P6" s="12"/>
      <c r="Q6" s="12"/>
      <c r="R6" s="12"/>
      <c r="S6" s="12"/>
      <c r="T6" s="12"/>
      <c r="U6" s="12"/>
      <c r="V6" s="12"/>
      <c r="W6" s="12"/>
      <c r="X6" s="12"/>
      <c r="Y6" s="12"/>
      <c r="Z6" s="12"/>
    </row>
    <row r="7" spans="1:26" ht="195" x14ac:dyDescent="0.2">
      <c r="A7" s="25">
        <v>43895</v>
      </c>
      <c r="B7" s="23" t="s">
        <v>29</v>
      </c>
      <c r="C7" s="23" t="s">
        <v>53</v>
      </c>
      <c r="D7" s="9" t="s">
        <v>31</v>
      </c>
      <c r="E7" s="27"/>
      <c r="F7" s="11" t="b">
        <v>0</v>
      </c>
    </row>
    <row r="8" spans="1:26" ht="45" x14ac:dyDescent="0.25">
      <c r="A8" s="25">
        <v>43895</v>
      </c>
      <c r="B8" s="36" t="s">
        <v>55</v>
      </c>
      <c r="C8" s="23" t="s">
        <v>59</v>
      </c>
      <c r="D8" s="37" t="s">
        <v>60</v>
      </c>
      <c r="E8" s="27" t="s">
        <v>66</v>
      </c>
      <c r="F8" s="11" t="b">
        <v>0</v>
      </c>
      <c r="G8" s="12"/>
      <c r="H8" s="12"/>
      <c r="I8" s="12"/>
      <c r="J8" s="12"/>
      <c r="K8" s="12"/>
      <c r="L8" s="12"/>
      <c r="M8" s="12"/>
      <c r="N8" s="12"/>
      <c r="O8" s="12"/>
      <c r="P8" s="12"/>
      <c r="Q8" s="12"/>
      <c r="R8" s="12"/>
      <c r="S8" s="12"/>
      <c r="T8" s="12"/>
      <c r="U8" s="12"/>
      <c r="V8" s="12"/>
      <c r="W8" s="12"/>
      <c r="X8" s="12"/>
      <c r="Y8" s="12"/>
      <c r="Z8" s="12"/>
    </row>
    <row r="9" spans="1:26" ht="45" x14ac:dyDescent="0.25">
      <c r="A9" s="38">
        <v>43990</v>
      </c>
      <c r="B9" s="36" t="s">
        <v>74</v>
      </c>
      <c r="C9" s="23" t="s">
        <v>76</v>
      </c>
      <c r="D9" s="37" t="s">
        <v>78</v>
      </c>
      <c r="E9" s="27" t="s">
        <v>82</v>
      </c>
      <c r="F9" s="11" t="b">
        <v>0</v>
      </c>
      <c r="G9" s="12"/>
      <c r="H9" s="12"/>
      <c r="I9" s="12"/>
      <c r="J9" s="12"/>
      <c r="K9" s="12"/>
      <c r="L9" s="12"/>
      <c r="M9" s="12"/>
      <c r="N9" s="12"/>
      <c r="O9" s="12"/>
      <c r="P9" s="12"/>
      <c r="Q9" s="12"/>
      <c r="R9" s="12"/>
      <c r="S9" s="12"/>
      <c r="T9" s="12"/>
      <c r="U9" s="12"/>
      <c r="V9" s="12"/>
      <c r="W9" s="12"/>
      <c r="X9" s="12"/>
      <c r="Y9" s="12"/>
      <c r="Z9" s="12"/>
    </row>
    <row r="10" spans="1:26" ht="30" x14ac:dyDescent="0.25">
      <c r="A10" s="38">
        <v>43990</v>
      </c>
      <c r="B10" s="41" t="s">
        <v>84</v>
      </c>
      <c r="C10" s="16" t="s">
        <v>86</v>
      </c>
      <c r="D10" s="37" t="s">
        <v>87</v>
      </c>
      <c r="E10" s="32" t="s">
        <v>91</v>
      </c>
      <c r="F10" s="11" t="b">
        <v>0</v>
      </c>
      <c r="G10" s="12"/>
      <c r="H10" s="12"/>
      <c r="I10" s="12"/>
      <c r="J10" s="12"/>
      <c r="K10" s="12"/>
      <c r="L10" s="12"/>
      <c r="M10" s="12"/>
      <c r="N10" s="12"/>
      <c r="O10" s="12"/>
      <c r="P10" s="12"/>
      <c r="Q10" s="12"/>
      <c r="R10" s="12"/>
      <c r="S10" s="12"/>
      <c r="T10" s="12"/>
      <c r="U10" s="12"/>
      <c r="V10" s="12"/>
      <c r="W10" s="12"/>
      <c r="X10" s="12"/>
      <c r="Y10" s="12"/>
      <c r="Z10" s="12"/>
    </row>
    <row r="11" spans="1:26" ht="45" x14ac:dyDescent="0.25">
      <c r="A11" s="38">
        <v>43990</v>
      </c>
      <c r="B11" s="41" t="s">
        <v>84</v>
      </c>
      <c r="C11" s="16" t="s">
        <v>95</v>
      </c>
      <c r="D11" s="37" t="s">
        <v>96</v>
      </c>
      <c r="E11" s="32" t="s">
        <v>91</v>
      </c>
      <c r="F11" s="11" t="b">
        <v>0</v>
      </c>
      <c r="G11" s="12"/>
      <c r="H11" s="12"/>
      <c r="I11" s="12"/>
      <c r="J11" s="12"/>
      <c r="K11" s="12"/>
      <c r="L11" s="12"/>
      <c r="M11" s="12"/>
      <c r="N11" s="12"/>
      <c r="O11" s="12"/>
      <c r="P11" s="12"/>
      <c r="Q11" s="12"/>
      <c r="R11" s="12"/>
      <c r="S11" s="12"/>
      <c r="T11" s="12"/>
      <c r="U11" s="12"/>
      <c r="V11" s="12"/>
      <c r="W11" s="12"/>
      <c r="X11" s="12"/>
      <c r="Y11" s="12"/>
      <c r="Z11" s="12"/>
    </row>
    <row r="12" spans="1:26" ht="45" x14ac:dyDescent="0.25">
      <c r="A12" s="38">
        <v>43990</v>
      </c>
      <c r="B12" s="41" t="s">
        <v>102</v>
      </c>
      <c r="C12" s="16" t="s">
        <v>103</v>
      </c>
      <c r="D12" s="37" t="s">
        <v>104</v>
      </c>
      <c r="E12" s="32" t="s">
        <v>110</v>
      </c>
      <c r="F12" s="11" t="b">
        <v>0</v>
      </c>
      <c r="G12" s="12"/>
      <c r="H12" s="12"/>
      <c r="I12" s="12"/>
      <c r="J12" s="12"/>
      <c r="K12" s="12"/>
      <c r="L12" s="12"/>
      <c r="M12" s="12"/>
      <c r="N12" s="12"/>
      <c r="O12" s="12"/>
      <c r="P12" s="12"/>
      <c r="Q12" s="12"/>
      <c r="R12" s="12"/>
      <c r="S12" s="12"/>
      <c r="T12" s="12"/>
      <c r="U12" s="12"/>
      <c r="V12" s="12"/>
      <c r="W12" s="12"/>
      <c r="X12" s="12"/>
      <c r="Y12" s="12"/>
      <c r="Z12" s="12"/>
    </row>
    <row r="13" spans="1:26" ht="45" x14ac:dyDescent="0.25">
      <c r="A13" s="38">
        <v>43990</v>
      </c>
      <c r="B13" s="36" t="s">
        <v>55</v>
      </c>
      <c r="C13" s="23" t="s">
        <v>59</v>
      </c>
      <c r="D13" s="37" t="s">
        <v>60</v>
      </c>
      <c r="E13" s="27" t="s">
        <v>110</v>
      </c>
      <c r="F13" s="11" t="b">
        <v>0</v>
      </c>
      <c r="G13" s="12"/>
      <c r="H13" s="12"/>
      <c r="I13" s="12"/>
      <c r="J13" s="12"/>
      <c r="K13" s="12"/>
      <c r="L13" s="12"/>
      <c r="M13" s="12"/>
      <c r="N13" s="12"/>
      <c r="O13" s="12"/>
      <c r="P13" s="12"/>
      <c r="Q13" s="12"/>
      <c r="R13" s="12"/>
      <c r="S13" s="12"/>
      <c r="T13" s="12"/>
      <c r="U13" s="12"/>
      <c r="V13" s="12"/>
      <c r="W13" s="12"/>
      <c r="X13" s="12"/>
      <c r="Y13" s="12"/>
      <c r="Z13" s="12"/>
    </row>
    <row r="14" spans="1:26" ht="45" x14ac:dyDescent="0.25">
      <c r="A14" s="38">
        <v>43990</v>
      </c>
      <c r="B14" s="16" t="s">
        <v>115</v>
      </c>
      <c r="C14" s="16" t="s">
        <v>117</v>
      </c>
      <c r="D14" s="45" t="s">
        <v>118</v>
      </c>
      <c r="E14" s="46" t="s">
        <v>122</v>
      </c>
      <c r="F14" s="11" t="b">
        <v>0</v>
      </c>
      <c r="G14" s="12"/>
      <c r="H14" s="12"/>
      <c r="I14" s="12"/>
      <c r="J14" s="12"/>
      <c r="K14" s="12"/>
      <c r="L14" s="12"/>
      <c r="M14" s="12"/>
      <c r="N14" s="12"/>
      <c r="O14" s="12"/>
      <c r="P14" s="12"/>
      <c r="Q14" s="12"/>
      <c r="R14" s="12"/>
      <c r="S14" s="12"/>
      <c r="T14" s="12"/>
      <c r="U14" s="12"/>
      <c r="V14" s="12"/>
      <c r="W14" s="12"/>
      <c r="X14" s="12"/>
      <c r="Y14" s="12"/>
      <c r="Z14" s="12"/>
    </row>
    <row r="15" spans="1:26" ht="45" x14ac:dyDescent="0.25">
      <c r="A15" s="47">
        <v>44086</v>
      </c>
      <c r="B15" s="36" t="s">
        <v>74</v>
      </c>
      <c r="C15" s="23" t="s">
        <v>76</v>
      </c>
      <c r="D15" s="37" t="s">
        <v>78</v>
      </c>
      <c r="E15" s="27" t="s">
        <v>131</v>
      </c>
      <c r="F15" s="11" t="b">
        <v>0</v>
      </c>
      <c r="G15" s="12"/>
      <c r="H15" s="12"/>
      <c r="I15" s="12"/>
      <c r="J15" s="12"/>
      <c r="K15" s="12"/>
      <c r="L15" s="12"/>
      <c r="M15" s="12"/>
      <c r="N15" s="12"/>
      <c r="O15" s="12"/>
      <c r="P15" s="12"/>
      <c r="Q15" s="12"/>
      <c r="R15" s="12"/>
      <c r="S15" s="12"/>
      <c r="T15" s="12"/>
      <c r="U15" s="12"/>
      <c r="V15" s="12"/>
      <c r="W15" s="12"/>
      <c r="X15" s="12"/>
      <c r="Y15" s="12"/>
      <c r="Z15" s="12"/>
    </row>
    <row r="16" spans="1:26" ht="45" x14ac:dyDescent="0.25">
      <c r="A16" s="47">
        <v>44086</v>
      </c>
      <c r="B16" s="41" t="s">
        <v>135</v>
      </c>
      <c r="C16" s="16" t="s">
        <v>103</v>
      </c>
      <c r="D16" s="37" t="s">
        <v>104</v>
      </c>
      <c r="E16" s="32" t="s">
        <v>141</v>
      </c>
      <c r="F16" s="11" t="b">
        <v>0</v>
      </c>
      <c r="G16" s="12"/>
      <c r="H16" s="12"/>
      <c r="I16" s="12"/>
      <c r="J16" s="12"/>
      <c r="K16" s="12"/>
      <c r="L16" s="12"/>
      <c r="M16" s="12"/>
      <c r="N16" s="12"/>
      <c r="O16" s="12"/>
      <c r="P16" s="12"/>
      <c r="Q16" s="12"/>
      <c r="R16" s="12"/>
      <c r="S16" s="12"/>
      <c r="T16" s="12"/>
      <c r="U16" s="12"/>
      <c r="V16" s="12"/>
      <c r="W16" s="12"/>
      <c r="X16" s="12"/>
      <c r="Y16" s="12"/>
      <c r="Z16" s="12"/>
    </row>
    <row r="17" spans="1:26" ht="45" x14ac:dyDescent="0.25">
      <c r="A17" s="47">
        <v>44086</v>
      </c>
      <c r="B17" s="36" t="s">
        <v>55</v>
      </c>
      <c r="C17" s="23" t="s">
        <v>59</v>
      </c>
      <c r="D17" s="37" t="s">
        <v>60</v>
      </c>
      <c r="E17" s="27" t="s">
        <v>141</v>
      </c>
      <c r="F17" s="11" t="b">
        <v>0</v>
      </c>
      <c r="G17" s="12"/>
      <c r="H17" s="12"/>
      <c r="I17" s="12"/>
      <c r="J17" s="12"/>
      <c r="K17" s="12"/>
      <c r="L17" s="12"/>
      <c r="M17" s="12"/>
      <c r="N17" s="12"/>
      <c r="O17" s="12"/>
      <c r="P17" s="12"/>
      <c r="Q17" s="12"/>
      <c r="R17" s="12"/>
      <c r="S17" s="12"/>
      <c r="T17" s="12"/>
      <c r="U17" s="12"/>
      <c r="V17" s="12"/>
      <c r="W17" s="12"/>
      <c r="X17" s="12"/>
      <c r="Y17" s="12"/>
      <c r="Z17" s="12"/>
    </row>
    <row r="18" spans="1:26" x14ac:dyDescent="0.25">
      <c r="A18" s="48"/>
      <c r="D18" s="49"/>
      <c r="E18" s="50"/>
    </row>
    <row r="19" spans="1:26" x14ac:dyDescent="0.25">
      <c r="A19" s="48"/>
      <c r="D19" s="49"/>
      <c r="E19" s="50"/>
    </row>
    <row r="20" spans="1:26" x14ac:dyDescent="0.25">
      <c r="A20" s="48"/>
      <c r="D20" s="49"/>
      <c r="E20" s="50"/>
    </row>
    <row r="21" spans="1:26" x14ac:dyDescent="0.25">
      <c r="A21" s="48"/>
      <c r="D21" s="49"/>
      <c r="E21" s="50"/>
    </row>
    <row r="22" spans="1:26" x14ac:dyDescent="0.25">
      <c r="A22" s="48"/>
      <c r="D22" s="49"/>
      <c r="E22" s="50"/>
    </row>
    <row r="23" spans="1:26" x14ac:dyDescent="0.25">
      <c r="A23" s="48"/>
      <c r="D23" s="49"/>
      <c r="E23" s="50"/>
    </row>
    <row r="24" spans="1:26" x14ac:dyDescent="0.25">
      <c r="A24" s="48"/>
      <c r="D24" s="49"/>
      <c r="E24" s="50"/>
    </row>
    <row r="25" spans="1:26" x14ac:dyDescent="0.25">
      <c r="A25" s="48"/>
      <c r="D25" s="49"/>
      <c r="E25" s="50"/>
    </row>
    <row r="26" spans="1:26" x14ac:dyDescent="0.25">
      <c r="A26" s="48"/>
      <c r="D26" s="49"/>
      <c r="E26" s="50"/>
    </row>
    <row r="27" spans="1:26" x14ac:dyDescent="0.25">
      <c r="A27" s="48"/>
      <c r="D27" s="49"/>
      <c r="E27" s="50"/>
    </row>
    <row r="28" spans="1:26" x14ac:dyDescent="0.25">
      <c r="A28" s="48"/>
      <c r="D28" s="49"/>
      <c r="E28" s="50"/>
    </row>
    <row r="29" spans="1:26" x14ac:dyDescent="0.25">
      <c r="A29" s="48"/>
      <c r="D29" s="49"/>
      <c r="E29" s="50"/>
    </row>
    <row r="30" spans="1:26" x14ac:dyDescent="0.25">
      <c r="A30" s="48"/>
      <c r="D30" s="49"/>
      <c r="E30" s="50"/>
    </row>
    <row r="31" spans="1:26" x14ac:dyDescent="0.25">
      <c r="A31" s="48"/>
      <c r="D31" s="49"/>
      <c r="E31" s="50"/>
    </row>
    <row r="32" spans="1:26" x14ac:dyDescent="0.25">
      <c r="A32" s="48"/>
      <c r="D32" s="49"/>
      <c r="E32" s="50"/>
    </row>
    <row r="33" spans="1:5" x14ac:dyDescent="0.25">
      <c r="A33" s="48"/>
      <c r="D33" s="49"/>
      <c r="E33" s="50"/>
    </row>
    <row r="34" spans="1:5" x14ac:dyDescent="0.25">
      <c r="A34" s="48"/>
      <c r="D34" s="49"/>
      <c r="E34" s="50"/>
    </row>
    <row r="35" spans="1:5" x14ac:dyDescent="0.25">
      <c r="A35" s="48"/>
      <c r="D35" s="49"/>
      <c r="E35" s="50"/>
    </row>
    <row r="36" spans="1:5" x14ac:dyDescent="0.25">
      <c r="A36" s="48"/>
      <c r="D36" s="49"/>
      <c r="E36" s="50"/>
    </row>
    <row r="37" spans="1:5" x14ac:dyDescent="0.25">
      <c r="A37" s="48"/>
      <c r="D37" s="49"/>
      <c r="E37" s="50"/>
    </row>
    <row r="38" spans="1:5" x14ac:dyDescent="0.25">
      <c r="A38" s="48"/>
      <c r="D38" s="49"/>
      <c r="E38" s="50"/>
    </row>
    <row r="39" spans="1:5" x14ac:dyDescent="0.25">
      <c r="A39" s="48"/>
      <c r="D39" s="49"/>
      <c r="E39" s="50"/>
    </row>
    <row r="40" spans="1:5" x14ac:dyDescent="0.25">
      <c r="A40" s="48"/>
      <c r="D40" s="49"/>
      <c r="E40" s="50"/>
    </row>
    <row r="41" spans="1:5" x14ac:dyDescent="0.25">
      <c r="A41" s="48"/>
      <c r="D41" s="49"/>
      <c r="E41" s="50"/>
    </row>
    <row r="42" spans="1:5" x14ac:dyDescent="0.25">
      <c r="A42" s="48"/>
      <c r="D42" s="49"/>
      <c r="E42" s="50"/>
    </row>
    <row r="43" spans="1:5" x14ac:dyDescent="0.25">
      <c r="A43" s="48"/>
      <c r="D43" s="49"/>
      <c r="E43" s="50"/>
    </row>
    <row r="44" spans="1:5" x14ac:dyDescent="0.25">
      <c r="A44" s="48"/>
      <c r="D44" s="49"/>
      <c r="E44" s="50"/>
    </row>
    <row r="45" spans="1:5" x14ac:dyDescent="0.25">
      <c r="A45" s="48"/>
      <c r="D45" s="49"/>
      <c r="E45" s="50"/>
    </row>
    <row r="46" spans="1:5" x14ac:dyDescent="0.25">
      <c r="A46" s="48"/>
      <c r="D46" s="49"/>
      <c r="E46" s="50"/>
    </row>
    <row r="47" spans="1:5" x14ac:dyDescent="0.25">
      <c r="A47" s="48"/>
      <c r="D47" s="49"/>
      <c r="E47" s="50"/>
    </row>
    <row r="48" spans="1:5" x14ac:dyDescent="0.25">
      <c r="A48" s="48"/>
      <c r="D48" s="49"/>
      <c r="E48" s="50"/>
    </row>
    <row r="49" spans="1:5" x14ac:dyDescent="0.25">
      <c r="A49" s="48"/>
      <c r="D49" s="49"/>
      <c r="E49" s="50"/>
    </row>
    <row r="50" spans="1:5" x14ac:dyDescent="0.25">
      <c r="A50" s="48"/>
      <c r="D50" s="49"/>
      <c r="E50" s="50"/>
    </row>
    <row r="51" spans="1:5" x14ac:dyDescent="0.25">
      <c r="A51" s="48"/>
      <c r="D51" s="49"/>
      <c r="E51" s="50"/>
    </row>
    <row r="52" spans="1:5" x14ac:dyDescent="0.25">
      <c r="A52" s="48"/>
      <c r="D52" s="49"/>
      <c r="E52" s="50"/>
    </row>
    <row r="53" spans="1:5" x14ac:dyDescent="0.25">
      <c r="A53" s="48"/>
      <c r="D53" s="49"/>
      <c r="E53" s="50"/>
    </row>
    <row r="54" spans="1:5" x14ac:dyDescent="0.25">
      <c r="A54" s="48"/>
      <c r="D54" s="49"/>
      <c r="E54" s="50"/>
    </row>
    <row r="55" spans="1:5" x14ac:dyDescent="0.25">
      <c r="A55" s="48"/>
      <c r="D55" s="49"/>
      <c r="E55" s="50"/>
    </row>
    <row r="56" spans="1:5" x14ac:dyDescent="0.25">
      <c r="A56" s="48"/>
      <c r="D56" s="49"/>
      <c r="E56" s="50"/>
    </row>
    <row r="57" spans="1:5" x14ac:dyDescent="0.25">
      <c r="A57" s="48"/>
      <c r="D57" s="49"/>
      <c r="E57" s="50"/>
    </row>
    <row r="58" spans="1:5" x14ac:dyDescent="0.25">
      <c r="A58" s="48"/>
      <c r="D58" s="49"/>
      <c r="E58" s="50"/>
    </row>
    <row r="59" spans="1:5" x14ac:dyDescent="0.25">
      <c r="A59" s="48"/>
      <c r="D59" s="49"/>
      <c r="E59" s="50"/>
    </row>
    <row r="60" spans="1:5" x14ac:dyDescent="0.25">
      <c r="A60" s="48"/>
      <c r="D60" s="49"/>
      <c r="E60" s="50"/>
    </row>
    <row r="61" spans="1:5" x14ac:dyDescent="0.25">
      <c r="A61" s="48"/>
      <c r="D61" s="49"/>
      <c r="E61" s="50"/>
    </row>
    <row r="62" spans="1:5" x14ac:dyDescent="0.25">
      <c r="A62" s="48"/>
      <c r="D62" s="49"/>
      <c r="E62" s="50"/>
    </row>
    <row r="63" spans="1:5" x14ac:dyDescent="0.25">
      <c r="A63" s="48"/>
      <c r="D63" s="49"/>
      <c r="E63" s="50"/>
    </row>
    <row r="64" spans="1:5" x14ac:dyDescent="0.25">
      <c r="A64" s="48"/>
      <c r="D64" s="49"/>
      <c r="E64" s="50"/>
    </row>
    <row r="65" spans="1:5" x14ac:dyDescent="0.25">
      <c r="A65" s="48"/>
      <c r="D65" s="49"/>
      <c r="E65" s="50"/>
    </row>
    <row r="66" spans="1:5" x14ac:dyDescent="0.25">
      <c r="A66" s="48"/>
      <c r="D66" s="49"/>
      <c r="E66" s="50"/>
    </row>
    <row r="67" spans="1:5" x14ac:dyDescent="0.25">
      <c r="A67" s="48"/>
      <c r="D67" s="49"/>
      <c r="E67" s="50"/>
    </row>
    <row r="68" spans="1:5" x14ac:dyDescent="0.25">
      <c r="A68" s="48"/>
      <c r="D68" s="49"/>
      <c r="E68" s="50"/>
    </row>
    <row r="69" spans="1:5" x14ac:dyDescent="0.25">
      <c r="A69" s="48"/>
      <c r="D69" s="49"/>
      <c r="E69" s="50"/>
    </row>
    <row r="70" spans="1:5" x14ac:dyDescent="0.25">
      <c r="A70" s="48"/>
      <c r="D70" s="49"/>
      <c r="E70" s="50"/>
    </row>
    <row r="71" spans="1:5" x14ac:dyDescent="0.25">
      <c r="A71" s="48"/>
      <c r="D71" s="49"/>
      <c r="E71" s="50"/>
    </row>
    <row r="72" spans="1:5" x14ac:dyDescent="0.25">
      <c r="A72" s="48"/>
      <c r="D72" s="49"/>
      <c r="E72" s="50"/>
    </row>
    <row r="73" spans="1:5" x14ac:dyDescent="0.25">
      <c r="A73" s="48"/>
      <c r="D73" s="49"/>
      <c r="E73" s="50"/>
    </row>
    <row r="74" spans="1:5" x14ac:dyDescent="0.25">
      <c r="A74" s="48"/>
      <c r="D74" s="49"/>
      <c r="E74" s="50"/>
    </row>
    <row r="75" spans="1:5" x14ac:dyDescent="0.25">
      <c r="A75" s="48"/>
      <c r="D75" s="49"/>
      <c r="E75" s="50"/>
    </row>
    <row r="76" spans="1:5" x14ac:dyDescent="0.25">
      <c r="A76" s="48"/>
      <c r="D76" s="49"/>
      <c r="E76" s="50"/>
    </row>
    <row r="77" spans="1:5" x14ac:dyDescent="0.25">
      <c r="A77" s="48"/>
      <c r="D77" s="49"/>
      <c r="E77" s="50"/>
    </row>
    <row r="78" spans="1:5" x14ac:dyDescent="0.25">
      <c r="A78" s="48"/>
      <c r="D78" s="49"/>
      <c r="E78" s="50"/>
    </row>
    <row r="79" spans="1:5" x14ac:dyDescent="0.25">
      <c r="A79" s="48"/>
      <c r="D79" s="49"/>
      <c r="E79" s="50"/>
    </row>
    <row r="80" spans="1:5" x14ac:dyDescent="0.25">
      <c r="A80" s="48"/>
      <c r="D80" s="49"/>
      <c r="E80" s="50"/>
    </row>
    <row r="81" spans="1:5" x14ac:dyDescent="0.25">
      <c r="A81" s="48"/>
      <c r="D81" s="49"/>
      <c r="E81" s="50"/>
    </row>
    <row r="82" spans="1:5" x14ac:dyDescent="0.25">
      <c r="A82" s="48"/>
      <c r="D82" s="49"/>
      <c r="E82" s="50"/>
    </row>
    <row r="83" spans="1:5" x14ac:dyDescent="0.25">
      <c r="A83" s="48"/>
      <c r="D83" s="49"/>
      <c r="E83" s="50"/>
    </row>
    <row r="84" spans="1:5" x14ac:dyDescent="0.25">
      <c r="A84" s="48"/>
      <c r="D84" s="49"/>
      <c r="E84" s="50"/>
    </row>
    <row r="85" spans="1:5" x14ac:dyDescent="0.25">
      <c r="A85" s="48"/>
      <c r="D85" s="49"/>
      <c r="E85" s="50"/>
    </row>
    <row r="86" spans="1:5" x14ac:dyDescent="0.25">
      <c r="A86" s="48"/>
      <c r="D86" s="49"/>
      <c r="E86" s="50"/>
    </row>
    <row r="87" spans="1:5" x14ac:dyDescent="0.25">
      <c r="A87" s="48"/>
      <c r="D87" s="49"/>
      <c r="E87" s="50"/>
    </row>
    <row r="88" spans="1:5" x14ac:dyDescent="0.25">
      <c r="A88" s="48"/>
      <c r="D88" s="49"/>
      <c r="E88" s="50"/>
    </row>
    <row r="89" spans="1:5" x14ac:dyDescent="0.25">
      <c r="A89" s="48"/>
      <c r="D89" s="49"/>
      <c r="E89" s="50"/>
    </row>
    <row r="90" spans="1:5" x14ac:dyDescent="0.25">
      <c r="A90" s="48"/>
      <c r="D90" s="49"/>
      <c r="E90" s="50"/>
    </row>
    <row r="91" spans="1:5" x14ac:dyDescent="0.25">
      <c r="A91" s="48"/>
      <c r="D91" s="49"/>
      <c r="E91" s="50"/>
    </row>
    <row r="92" spans="1:5" x14ac:dyDescent="0.25">
      <c r="A92" s="48"/>
      <c r="D92" s="49"/>
      <c r="E92" s="50"/>
    </row>
    <row r="93" spans="1:5" x14ac:dyDescent="0.25">
      <c r="A93" s="48"/>
      <c r="D93" s="49"/>
      <c r="E93" s="50"/>
    </row>
    <row r="94" spans="1:5" x14ac:dyDescent="0.25">
      <c r="A94" s="48"/>
      <c r="D94" s="49"/>
      <c r="E94" s="50"/>
    </row>
    <row r="95" spans="1:5" x14ac:dyDescent="0.25">
      <c r="A95" s="48"/>
      <c r="D95" s="49"/>
      <c r="E95" s="50"/>
    </row>
    <row r="96" spans="1:5" x14ac:dyDescent="0.25">
      <c r="A96" s="48"/>
      <c r="D96" s="49"/>
      <c r="E96" s="50"/>
    </row>
    <row r="97" spans="1:5" x14ac:dyDescent="0.25">
      <c r="A97" s="48"/>
      <c r="D97" s="49"/>
      <c r="E97" s="50"/>
    </row>
    <row r="98" spans="1:5" x14ac:dyDescent="0.25">
      <c r="A98" s="48"/>
      <c r="D98" s="49"/>
      <c r="E98" s="50"/>
    </row>
    <row r="99" spans="1:5" x14ac:dyDescent="0.25">
      <c r="A99" s="48"/>
      <c r="D99" s="49"/>
      <c r="E99" s="50"/>
    </row>
    <row r="100" spans="1:5" x14ac:dyDescent="0.25">
      <c r="A100" s="48"/>
      <c r="D100" s="49"/>
      <c r="E100" s="50"/>
    </row>
    <row r="101" spans="1:5" x14ac:dyDescent="0.25">
      <c r="A101" s="48"/>
      <c r="D101" s="49"/>
      <c r="E101" s="50"/>
    </row>
    <row r="102" spans="1:5" x14ac:dyDescent="0.25">
      <c r="A102" s="48"/>
      <c r="D102" s="49"/>
      <c r="E102" s="50"/>
    </row>
    <row r="103" spans="1:5" x14ac:dyDescent="0.25">
      <c r="A103" s="48"/>
      <c r="D103" s="49"/>
      <c r="E103" s="50"/>
    </row>
    <row r="104" spans="1:5" x14ac:dyDescent="0.25">
      <c r="A104" s="48"/>
      <c r="D104" s="49"/>
      <c r="E104" s="50"/>
    </row>
    <row r="105" spans="1:5" x14ac:dyDescent="0.25">
      <c r="A105" s="48"/>
      <c r="D105" s="49"/>
      <c r="E105" s="50"/>
    </row>
    <row r="106" spans="1:5" x14ac:dyDescent="0.25">
      <c r="A106" s="48"/>
      <c r="D106" s="49"/>
      <c r="E106" s="50"/>
    </row>
    <row r="107" spans="1:5" x14ac:dyDescent="0.25">
      <c r="A107" s="48"/>
      <c r="D107" s="49"/>
      <c r="E107" s="50"/>
    </row>
    <row r="108" spans="1:5" x14ac:dyDescent="0.25">
      <c r="A108" s="48"/>
      <c r="D108" s="49"/>
      <c r="E108" s="50"/>
    </row>
    <row r="109" spans="1:5" x14ac:dyDescent="0.25">
      <c r="A109" s="48"/>
      <c r="D109" s="49"/>
      <c r="E109" s="50"/>
    </row>
    <row r="110" spans="1:5" x14ac:dyDescent="0.25">
      <c r="A110" s="48"/>
      <c r="D110" s="49"/>
      <c r="E110" s="50"/>
    </row>
    <row r="111" spans="1:5" x14ac:dyDescent="0.25">
      <c r="A111" s="48"/>
      <c r="D111" s="49"/>
      <c r="E111" s="50"/>
    </row>
    <row r="112" spans="1:5" x14ac:dyDescent="0.25">
      <c r="A112" s="48"/>
      <c r="D112" s="49"/>
      <c r="E112" s="50"/>
    </row>
    <row r="113" spans="1:5" x14ac:dyDescent="0.25">
      <c r="A113" s="48"/>
      <c r="D113" s="49"/>
      <c r="E113" s="50"/>
    </row>
    <row r="114" spans="1:5" x14ac:dyDescent="0.25">
      <c r="A114" s="48"/>
      <c r="D114" s="49"/>
      <c r="E114" s="50"/>
    </row>
    <row r="115" spans="1:5" x14ac:dyDescent="0.25">
      <c r="A115" s="48"/>
      <c r="D115" s="49"/>
      <c r="E115" s="50"/>
    </row>
    <row r="116" spans="1:5" x14ac:dyDescent="0.25">
      <c r="A116" s="48"/>
      <c r="D116" s="49"/>
      <c r="E116" s="50"/>
    </row>
    <row r="117" spans="1:5" x14ac:dyDescent="0.25">
      <c r="A117" s="48"/>
      <c r="D117" s="49"/>
      <c r="E117" s="50"/>
    </row>
    <row r="118" spans="1:5" x14ac:dyDescent="0.25">
      <c r="A118" s="48"/>
      <c r="D118" s="49"/>
      <c r="E118" s="50"/>
    </row>
    <row r="119" spans="1:5" x14ac:dyDescent="0.25">
      <c r="A119" s="48"/>
      <c r="D119" s="49"/>
      <c r="E119" s="50"/>
    </row>
    <row r="120" spans="1:5" x14ac:dyDescent="0.25">
      <c r="A120" s="48"/>
      <c r="D120" s="49"/>
      <c r="E120" s="50"/>
    </row>
    <row r="121" spans="1:5" x14ac:dyDescent="0.25">
      <c r="A121" s="48"/>
      <c r="D121" s="49"/>
      <c r="E121" s="50"/>
    </row>
    <row r="122" spans="1:5" x14ac:dyDescent="0.25">
      <c r="A122" s="48"/>
      <c r="D122" s="49"/>
      <c r="E122" s="50"/>
    </row>
    <row r="123" spans="1:5" x14ac:dyDescent="0.25">
      <c r="A123" s="48"/>
      <c r="D123" s="49"/>
      <c r="E123" s="50"/>
    </row>
    <row r="124" spans="1:5" x14ac:dyDescent="0.25">
      <c r="A124" s="48"/>
      <c r="D124" s="49"/>
      <c r="E124" s="50"/>
    </row>
    <row r="125" spans="1:5" x14ac:dyDescent="0.25">
      <c r="A125" s="48"/>
      <c r="D125" s="49"/>
      <c r="E125" s="50"/>
    </row>
    <row r="126" spans="1:5" x14ac:dyDescent="0.25">
      <c r="A126" s="48"/>
      <c r="D126" s="49"/>
      <c r="E126" s="50"/>
    </row>
    <row r="127" spans="1:5" x14ac:dyDescent="0.25">
      <c r="A127" s="48"/>
      <c r="D127" s="49"/>
      <c r="E127" s="50"/>
    </row>
    <row r="128" spans="1:5" x14ac:dyDescent="0.25">
      <c r="A128" s="48"/>
      <c r="D128" s="49"/>
      <c r="E128" s="50"/>
    </row>
    <row r="129" spans="1:5" x14ac:dyDescent="0.25">
      <c r="A129" s="48"/>
      <c r="D129" s="49"/>
      <c r="E129" s="50"/>
    </row>
    <row r="130" spans="1:5" x14ac:dyDescent="0.25">
      <c r="A130" s="48"/>
      <c r="D130" s="49"/>
      <c r="E130" s="50"/>
    </row>
    <row r="131" spans="1:5" x14ac:dyDescent="0.25">
      <c r="A131" s="48"/>
      <c r="D131" s="49"/>
      <c r="E131" s="50"/>
    </row>
    <row r="132" spans="1:5" x14ac:dyDescent="0.25">
      <c r="A132" s="48"/>
      <c r="D132" s="49"/>
      <c r="E132" s="50"/>
    </row>
    <row r="133" spans="1:5" x14ac:dyDescent="0.25">
      <c r="A133" s="48"/>
      <c r="D133" s="49"/>
      <c r="E133" s="50"/>
    </row>
    <row r="134" spans="1:5" x14ac:dyDescent="0.25">
      <c r="A134" s="48"/>
      <c r="D134" s="49"/>
      <c r="E134" s="50"/>
    </row>
    <row r="135" spans="1:5" x14ac:dyDescent="0.25">
      <c r="A135" s="48"/>
      <c r="D135" s="49"/>
      <c r="E135" s="50"/>
    </row>
    <row r="136" spans="1:5" x14ac:dyDescent="0.25">
      <c r="A136" s="48"/>
      <c r="D136" s="49"/>
      <c r="E136" s="50"/>
    </row>
    <row r="137" spans="1:5" x14ac:dyDescent="0.25">
      <c r="A137" s="48"/>
      <c r="D137" s="49"/>
      <c r="E137" s="50"/>
    </row>
    <row r="138" spans="1:5" x14ac:dyDescent="0.25">
      <c r="A138" s="48"/>
      <c r="D138" s="49"/>
      <c r="E138" s="50"/>
    </row>
    <row r="139" spans="1:5" x14ac:dyDescent="0.25">
      <c r="A139" s="48"/>
      <c r="D139" s="49"/>
      <c r="E139" s="50"/>
    </row>
    <row r="140" spans="1:5" x14ac:dyDescent="0.25">
      <c r="A140" s="48"/>
      <c r="D140" s="49"/>
      <c r="E140" s="50"/>
    </row>
    <row r="141" spans="1:5" x14ac:dyDescent="0.25">
      <c r="A141" s="48"/>
      <c r="D141" s="49"/>
      <c r="E141" s="50"/>
    </row>
    <row r="142" spans="1:5" x14ac:dyDescent="0.25">
      <c r="A142" s="48"/>
      <c r="D142" s="49"/>
      <c r="E142" s="50"/>
    </row>
    <row r="143" spans="1:5" x14ac:dyDescent="0.25">
      <c r="A143" s="48"/>
      <c r="D143" s="49"/>
      <c r="E143" s="50"/>
    </row>
    <row r="144" spans="1:5" x14ac:dyDescent="0.25">
      <c r="A144" s="48"/>
      <c r="D144" s="49"/>
      <c r="E144" s="50"/>
    </row>
    <row r="145" spans="1:5" x14ac:dyDescent="0.25">
      <c r="A145" s="48"/>
      <c r="D145" s="49"/>
      <c r="E145" s="50"/>
    </row>
    <row r="146" spans="1:5" x14ac:dyDescent="0.25">
      <c r="A146" s="48"/>
      <c r="D146" s="49"/>
      <c r="E146" s="50"/>
    </row>
    <row r="147" spans="1:5" x14ac:dyDescent="0.25">
      <c r="A147" s="48"/>
      <c r="D147" s="49"/>
      <c r="E147" s="50"/>
    </row>
    <row r="148" spans="1:5" x14ac:dyDescent="0.25">
      <c r="A148" s="48"/>
      <c r="D148" s="49"/>
      <c r="E148" s="50"/>
    </row>
    <row r="149" spans="1:5" x14ac:dyDescent="0.25">
      <c r="A149" s="48"/>
      <c r="D149" s="49"/>
      <c r="E149" s="50"/>
    </row>
    <row r="150" spans="1:5" x14ac:dyDescent="0.25">
      <c r="A150" s="48"/>
      <c r="D150" s="49"/>
      <c r="E150" s="50"/>
    </row>
    <row r="151" spans="1:5" x14ac:dyDescent="0.25">
      <c r="A151" s="48"/>
      <c r="D151" s="49"/>
      <c r="E151" s="50"/>
    </row>
    <row r="152" spans="1:5" x14ac:dyDescent="0.25">
      <c r="A152" s="48"/>
      <c r="D152" s="49"/>
      <c r="E152" s="50"/>
    </row>
    <row r="153" spans="1:5" x14ac:dyDescent="0.25">
      <c r="A153" s="48"/>
      <c r="D153" s="49"/>
      <c r="E153" s="50"/>
    </row>
    <row r="154" spans="1:5" x14ac:dyDescent="0.25">
      <c r="A154" s="48"/>
      <c r="D154" s="49"/>
      <c r="E154" s="50"/>
    </row>
    <row r="155" spans="1:5" x14ac:dyDescent="0.25">
      <c r="A155" s="48"/>
      <c r="D155" s="49"/>
      <c r="E155" s="50"/>
    </row>
    <row r="156" spans="1:5" x14ac:dyDescent="0.25">
      <c r="A156" s="48"/>
      <c r="D156" s="49"/>
      <c r="E156" s="50"/>
    </row>
    <row r="157" spans="1:5" x14ac:dyDescent="0.25">
      <c r="A157" s="48"/>
      <c r="D157" s="49"/>
      <c r="E157" s="50"/>
    </row>
    <row r="158" spans="1:5" x14ac:dyDescent="0.25">
      <c r="A158" s="48"/>
      <c r="D158" s="49"/>
      <c r="E158" s="50"/>
    </row>
    <row r="159" spans="1:5" x14ac:dyDescent="0.25">
      <c r="A159" s="48"/>
      <c r="D159" s="49"/>
      <c r="E159" s="50"/>
    </row>
    <row r="160" spans="1:5" x14ac:dyDescent="0.25">
      <c r="A160" s="48"/>
      <c r="D160" s="49"/>
      <c r="E160" s="50"/>
    </row>
    <row r="161" spans="1:5" x14ac:dyDescent="0.25">
      <c r="A161" s="48"/>
      <c r="D161" s="49"/>
      <c r="E161" s="50"/>
    </row>
    <row r="162" spans="1:5" x14ac:dyDescent="0.25">
      <c r="A162" s="48"/>
      <c r="D162" s="49"/>
      <c r="E162" s="50"/>
    </row>
    <row r="163" spans="1:5" x14ac:dyDescent="0.25">
      <c r="A163" s="48"/>
      <c r="D163" s="49"/>
      <c r="E163" s="50"/>
    </row>
    <row r="164" spans="1:5" x14ac:dyDescent="0.25">
      <c r="A164" s="48"/>
      <c r="D164" s="49"/>
      <c r="E164" s="50"/>
    </row>
    <row r="165" spans="1:5" x14ac:dyDescent="0.25">
      <c r="A165" s="48"/>
      <c r="D165" s="49"/>
      <c r="E165" s="50"/>
    </row>
    <row r="166" spans="1:5" x14ac:dyDescent="0.25">
      <c r="A166" s="48"/>
      <c r="D166" s="49"/>
      <c r="E166" s="50"/>
    </row>
    <row r="167" spans="1:5" x14ac:dyDescent="0.25">
      <c r="A167" s="48"/>
      <c r="D167" s="49"/>
      <c r="E167" s="50"/>
    </row>
    <row r="168" spans="1:5" x14ac:dyDescent="0.25">
      <c r="A168" s="48"/>
      <c r="D168" s="49"/>
      <c r="E168" s="50"/>
    </row>
    <row r="169" spans="1:5" x14ac:dyDescent="0.25">
      <c r="A169" s="48"/>
      <c r="D169" s="49"/>
      <c r="E169" s="50"/>
    </row>
    <row r="170" spans="1:5" x14ac:dyDescent="0.25">
      <c r="A170" s="48"/>
      <c r="D170" s="49"/>
      <c r="E170" s="50"/>
    </row>
    <row r="171" spans="1:5" x14ac:dyDescent="0.25">
      <c r="A171" s="48"/>
      <c r="D171" s="49"/>
      <c r="E171" s="50"/>
    </row>
    <row r="172" spans="1:5" x14ac:dyDescent="0.25">
      <c r="A172" s="48"/>
      <c r="D172" s="49"/>
      <c r="E172" s="50"/>
    </row>
    <row r="173" spans="1:5" x14ac:dyDescent="0.25">
      <c r="A173" s="48"/>
      <c r="D173" s="49"/>
      <c r="E173" s="50"/>
    </row>
    <row r="174" spans="1:5" x14ac:dyDescent="0.25">
      <c r="A174" s="48"/>
      <c r="D174" s="49"/>
      <c r="E174" s="50"/>
    </row>
    <row r="175" spans="1:5" x14ac:dyDescent="0.25">
      <c r="A175" s="48"/>
      <c r="D175" s="49"/>
      <c r="E175" s="50"/>
    </row>
    <row r="176" spans="1:5" x14ac:dyDescent="0.25">
      <c r="A176" s="48"/>
      <c r="D176" s="49"/>
      <c r="E176" s="50"/>
    </row>
    <row r="177" spans="1:5" x14ac:dyDescent="0.25">
      <c r="A177" s="48"/>
      <c r="D177" s="49"/>
      <c r="E177" s="50"/>
    </row>
    <row r="178" spans="1:5" x14ac:dyDescent="0.25">
      <c r="A178" s="48"/>
      <c r="D178" s="49"/>
      <c r="E178" s="50"/>
    </row>
    <row r="179" spans="1:5" x14ac:dyDescent="0.25">
      <c r="A179" s="48"/>
      <c r="D179" s="49"/>
      <c r="E179" s="50"/>
    </row>
    <row r="180" spans="1:5" x14ac:dyDescent="0.25">
      <c r="A180" s="48"/>
      <c r="D180" s="49"/>
      <c r="E180" s="50"/>
    </row>
    <row r="181" spans="1:5" x14ac:dyDescent="0.25">
      <c r="A181" s="48"/>
      <c r="D181" s="49"/>
      <c r="E181" s="50"/>
    </row>
    <row r="182" spans="1:5" x14ac:dyDescent="0.25">
      <c r="A182" s="48"/>
      <c r="D182" s="49"/>
      <c r="E182" s="50"/>
    </row>
    <row r="183" spans="1:5" x14ac:dyDescent="0.25">
      <c r="A183" s="48"/>
      <c r="D183" s="49"/>
      <c r="E183" s="50"/>
    </row>
    <row r="184" spans="1:5" x14ac:dyDescent="0.25">
      <c r="A184" s="48"/>
      <c r="D184" s="49"/>
      <c r="E184" s="50"/>
    </row>
    <row r="185" spans="1:5" x14ac:dyDescent="0.25">
      <c r="A185" s="48"/>
      <c r="D185" s="49"/>
      <c r="E185" s="50"/>
    </row>
    <row r="186" spans="1:5" x14ac:dyDescent="0.25">
      <c r="A186" s="48"/>
      <c r="D186" s="49"/>
      <c r="E186" s="50"/>
    </row>
    <row r="187" spans="1:5" x14ac:dyDescent="0.25">
      <c r="A187" s="48"/>
      <c r="D187" s="49"/>
      <c r="E187" s="50"/>
    </row>
    <row r="188" spans="1:5" x14ac:dyDescent="0.25">
      <c r="A188" s="48"/>
      <c r="D188" s="49"/>
      <c r="E188" s="50"/>
    </row>
    <row r="189" spans="1:5" x14ac:dyDescent="0.25">
      <c r="A189" s="48"/>
      <c r="D189" s="49"/>
      <c r="E189" s="50"/>
    </row>
    <row r="190" spans="1:5" x14ac:dyDescent="0.25">
      <c r="A190" s="48"/>
      <c r="D190" s="49"/>
      <c r="E190" s="50"/>
    </row>
    <row r="191" spans="1:5" x14ac:dyDescent="0.25">
      <c r="A191" s="48"/>
      <c r="D191" s="49"/>
      <c r="E191" s="50"/>
    </row>
    <row r="192" spans="1:5" x14ac:dyDescent="0.25">
      <c r="A192" s="48"/>
      <c r="D192" s="49"/>
      <c r="E192" s="50"/>
    </row>
    <row r="193" spans="1:5" x14ac:dyDescent="0.25">
      <c r="A193" s="48"/>
      <c r="D193" s="49"/>
      <c r="E193" s="50"/>
    </row>
    <row r="194" spans="1:5" x14ac:dyDescent="0.25">
      <c r="A194" s="48"/>
      <c r="D194" s="49"/>
      <c r="E194" s="50"/>
    </row>
    <row r="195" spans="1:5" x14ac:dyDescent="0.25">
      <c r="A195" s="48"/>
      <c r="D195" s="49"/>
      <c r="E195" s="50"/>
    </row>
    <row r="196" spans="1:5" x14ac:dyDescent="0.25">
      <c r="A196" s="48"/>
      <c r="D196" s="49"/>
      <c r="E196" s="50"/>
    </row>
    <row r="197" spans="1:5" x14ac:dyDescent="0.25">
      <c r="A197" s="48"/>
      <c r="D197" s="49"/>
      <c r="E197" s="50"/>
    </row>
    <row r="198" spans="1:5" x14ac:dyDescent="0.25">
      <c r="A198" s="48"/>
      <c r="D198" s="49"/>
      <c r="E198" s="50"/>
    </row>
    <row r="199" spans="1:5" x14ac:dyDescent="0.25">
      <c r="A199" s="48"/>
      <c r="D199" s="49"/>
      <c r="E199" s="50"/>
    </row>
    <row r="200" spans="1:5" x14ac:dyDescent="0.25">
      <c r="A200" s="48"/>
      <c r="D200" s="49"/>
      <c r="E200" s="50"/>
    </row>
    <row r="201" spans="1:5" x14ac:dyDescent="0.25">
      <c r="A201" s="48"/>
      <c r="D201" s="49"/>
      <c r="E201" s="50"/>
    </row>
    <row r="202" spans="1:5" x14ac:dyDescent="0.25">
      <c r="A202" s="48"/>
      <c r="D202" s="49"/>
      <c r="E202" s="50"/>
    </row>
    <row r="203" spans="1:5" x14ac:dyDescent="0.25">
      <c r="A203" s="48"/>
      <c r="D203" s="49"/>
      <c r="E203" s="50"/>
    </row>
    <row r="204" spans="1:5" x14ac:dyDescent="0.25">
      <c r="A204" s="48"/>
      <c r="D204" s="49"/>
      <c r="E204" s="50"/>
    </row>
    <row r="205" spans="1:5" x14ac:dyDescent="0.25">
      <c r="A205" s="48"/>
      <c r="D205" s="49"/>
      <c r="E205" s="50"/>
    </row>
    <row r="206" spans="1:5" x14ac:dyDescent="0.25">
      <c r="A206" s="48"/>
      <c r="D206" s="49"/>
      <c r="E206" s="50"/>
    </row>
    <row r="207" spans="1:5" x14ac:dyDescent="0.25">
      <c r="A207" s="48"/>
      <c r="D207" s="49"/>
      <c r="E207" s="50"/>
    </row>
    <row r="208" spans="1:5" x14ac:dyDescent="0.25">
      <c r="A208" s="48"/>
      <c r="D208" s="49"/>
      <c r="E208" s="50"/>
    </row>
    <row r="209" spans="1:5" x14ac:dyDescent="0.25">
      <c r="A209" s="48"/>
      <c r="D209" s="49"/>
      <c r="E209" s="50"/>
    </row>
    <row r="210" spans="1:5" x14ac:dyDescent="0.25">
      <c r="A210" s="48"/>
      <c r="D210" s="49"/>
      <c r="E210" s="50"/>
    </row>
    <row r="211" spans="1:5" x14ac:dyDescent="0.25">
      <c r="A211" s="48"/>
      <c r="D211" s="49"/>
      <c r="E211" s="50"/>
    </row>
    <row r="212" spans="1:5" x14ac:dyDescent="0.25">
      <c r="A212" s="48"/>
      <c r="D212" s="49"/>
      <c r="E212" s="50"/>
    </row>
    <row r="213" spans="1:5" x14ac:dyDescent="0.25">
      <c r="A213" s="48"/>
      <c r="D213" s="49"/>
      <c r="E213" s="50"/>
    </row>
    <row r="214" spans="1:5" x14ac:dyDescent="0.25">
      <c r="A214" s="48"/>
      <c r="D214" s="49"/>
      <c r="E214" s="50"/>
    </row>
    <row r="215" spans="1:5" x14ac:dyDescent="0.25">
      <c r="A215" s="48"/>
      <c r="D215" s="49"/>
      <c r="E215" s="50"/>
    </row>
    <row r="216" spans="1:5" x14ac:dyDescent="0.25">
      <c r="A216" s="48"/>
      <c r="D216" s="49"/>
      <c r="E216" s="50"/>
    </row>
    <row r="217" spans="1:5" x14ac:dyDescent="0.25">
      <c r="A217" s="48"/>
      <c r="D217" s="49"/>
      <c r="E217" s="50"/>
    </row>
    <row r="218" spans="1:5" x14ac:dyDescent="0.25">
      <c r="A218" s="48"/>
      <c r="D218" s="49"/>
      <c r="E218" s="50"/>
    </row>
    <row r="219" spans="1:5" x14ac:dyDescent="0.25">
      <c r="A219" s="48"/>
      <c r="D219" s="49"/>
      <c r="E219" s="50"/>
    </row>
    <row r="220" spans="1:5" x14ac:dyDescent="0.25">
      <c r="A220" s="48"/>
      <c r="D220" s="49"/>
      <c r="E220" s="50"/>
    </row>
    <row r="221" spans="1:5" x14ac:dyDescent="0.25">
      <c r="A221" s="48"/>
      <c r="D221" s="49"/>
      <c r="E221" s="50"/>
    </row>
    <row r="222" spans="1:5" x14ac:dyDescent="0.25">
      <c r="A222" s="48"/>
      <c r="D222" s="49"/>
      <c r="E222" s="50"/>
    </row>
    <row r="223" spans="1:5" x14ac:dyDescent="0.25">
      <c r="A223" s="48"/>
      <c r="D223" s="49"/>
      <c r="E223" s="50"/>
    </row>
    <row r="224" spans="1:5" x14ac:dyDescent="0.25">
      <c r="A224" s="48"/>
      <c r="D224" s="49"/>
      <c r="E224" s="50"/>
    </row>
    <row r="225" spans="1:5" x14ac:dyDescent="0.25">
      <c r="A225" s="48"/>
      <c r="D225" s="49"/>
      <c r="E225" s="50"/>
    </row>
    <row r="226" spans="1:5" x14ac:dyDescent="0.25">
      <c r="A226" s="48"/>
      <c r="D226" s="49"/>
      <c r="E226" s="50"/>
    </row>
    <row r="227" spans="1:5" x14ac:dyDescent="0.25">
      <c r="A227" s="48"/>
      <c r="D227" s="49"/>
      <c r="E227" s="50"/>
    </row>
    <row r="228" spans="1:5" x14ac:dyDescent="0.25">
      <c r="A228" s="48"/>
      <c r="D228" s="49"/>
      <c r="E228" s="50"/>
    </row>
    <row r="229" spans="1:5" x14ac:dyDescent="0.25">
      <c r="A229" s="48"/>
      <c r="D229" s="49"/>
      <c r="E229" s="50"/>
    </row>
    <row r="230" spans="1:5" x14ac:dyDescent="0.25">
      <c r="A230" s="48"/>
      <c r="D230" s="49"/>
      <c r="E230" s="50"/>
    </row>
    <row r="231" spans="1:5" x14ac:dyDescent="0.25">
      <c r="A231" s="48"/>
      <c r="D231" s="49"/>
      <c r="E231" s="50"/>
    </row>
    <row r="232" spans="1:5" x14ac:dyDescent="0.25">
      <c r="A232" s="48"/>
      <c r="D232" s="49"/>
      <c r="E232" s="50"/>
    </row>
    <row r="233" spans="1:5" x14ac:dyDescent="0.25">
      <c r="A233" s="48"/>
      <c r="D233" s="49"/>
      <c r="E233" s="50"/>
    </row>
    <row r="234" spans="1:5" x14ac:dyDescent="0.25">
      <c r="A234" s="48"/>
      <c r="D234" s="49"/>
      <c r="E234" s="50"/>
    </row>
    <row r="235" spans="1:5" x14ac:dyDescent="0.25">
      <c r="A235" s="48"/>
      <c r="D235" s="49"/>
      <c r="E235" s="50"/>
    </row>
    <row r="236" spans="1:5" x14ac:dyDescent="0.25">
      <c r="A236" s="48"/>
      <c r="D236" s="49"/>
      <c r="E236" s="50"/>
    </row>
    <row r="237" spans="1:5" x14ac:dyDescent="0.25">
      <c r="A237" s="48"/>
      <c r="D237" s="49"/>
      <c r="E237" s="50"/>
    </row>
    <row r="238" spans="1:5" x14ac:dyDescent="0.25">
      <c r="A238" s="48"/>
      <c r="D238" s="49"/>
      <c r="E238" s="50"/>
    </row>
    <row r="239" spans="1:5" x14ac:dyDescent="0.25">
      <c r="A239" s="48"/>
      <c r="D239" s="49"/>
      <c r="E239" s="50"/>
    </row>
    <row r="240" spans="1:5" x14ac:dyDescent="0.25">
      <c r="A240" s="48"/>
      <c r="D240" s="49"/>
      <c r="E240" s="50"/>
    </row>
    <row r="241" spans="1:5" x14ac:dyDescent="0.25">
      <c r="A241" s="48"/>
      <c r="D241" s="49"/>
      <c r="E241" s="50"/>
    </row>
    <row r="242" spans="1:5" x14ac:dyDescent="0.25">
      <c r="A242" s="48"/>
      <c r="D242" s="49"/>
      <c r="E242" s="50"/>
    </row>
    <row r="243" spans="1:5" x14ac:dyDescent="0.25">
      <c r="A243" s="48"/>
      <c r="D243" s="49"/>
      <c r="E243" s="50"/>
    </row>
    <row r="244" spans="1:5" x14ac:dyDescent="0.25">
      <c r="A244" s="48"/>
      <c r="D244" s="49"/>
      <c r="E244" s="50"/>
    </row>
    <row r="245" spans="1:5" x14ac:dyDescent="0.25">
      <c r="A245" s="48"/>
      <c r="D245" s="49"/>
      <c r="E245" s="50"/>
    </row>
    <row r="246" spans="1:5" x14ac:dyDescent="0.25">
      <c r="A246" s="48"/>
      <c r="D246" s="49"/>
      <c r="E246" s="50"/>
    </row>
    <row r="247" spans="1:5" x14ac:dyDescent="0.25">
      <c r="A247" s="48"/>
      <c r="D247" s="49"/>
      <c r="E247" s="50"/>
    </row>
    <row r="248" spans="1:5" x14ac:dyDescent="0.25">
      <c r="A248" s="48"/>
      <c r="D248" s="49"/>
      <c r="E248" s="50"/>
    </row>
    <row r="249" spans="1:5" x14ac:dyDescent="0.25">
      <c r="A249" s="48"/>
      <c r="D249" s="49"/>
      <c r="E249" s="50"/>
    </row>
    <row r="250" spans="1:5" x14ac:dyDescent="0.25">
      <c r="A250" s="48"/>
      <c r="D250" s="49"/>
      <c r="E250" s="50"/>
    </row>
    <row r="251" spans="1:5" x14ac:dyDescent="0.25">
      <c r="A251" s="48"/>
      <c r="D251" s="49"/>
      <c r="E251" s="50"/>
    </row>
    <row r="252" spans="1:5" x14ac:dyDescent="0.25">
      <c r="A252" s="48"/>
      <c r="D252" s="49"/>
      <c r="E252" s="50"/>
    </row>
    <row r="253" spans="1:5" x14ac:dyDescent="0.25">
      <c r="A253" s="48"/>
      <c r="D253" s="49"/>
      <c r="E253" s="50"/>
    </row>
    <row r="254" spans="1:5" x14ac:dyDescent="0.25">
      <c r="A254" s="48"/>
      <c r="D254" s="49"/>
      <c r="E254" s="50"/>
    </row>
    <row r="255" spans="1:5" x14ac:dyDescent="0.25">
      <c r="A255" s="48"/>
      <c r="D255" s="49"/>
      <c r="E255" s="50"/>
    </row>
    <row r="256" spans="1:5" x14ac:dyDescent="0.25">
      <c r="A256" s="48"/>
      <c r="D256" s="49"/>
      <c r="E256" s="50"/>
    </row>
    <row r="257" spans="1:5" x14ac:dyDescent="0.25">
      <c r="A257" s="48"/>
      <c r="D257" s="49"/>
      <c r="E257" s="50"/>
    </row>
    <row r="258" spans="1:5" x14ac:dyDescent="0.25">
      <c r="A258" s="48"/>
      <c r="D258" s="49"/>
      <c r="E258" s="50"/>
    </row>
    <row r="259" spans="1:5" x14ac:dyDescent="0.25">
      <c r="A259" s="48"/>
      <c r="D259" s="49"/>
      <c r="E259" s="50"/>
    </row>
    <row r="260" spans="1:5" x14ac:dyDescent="0.25">
      <c r="A260" s="48"/>
      <c r="D260" s="49"/>
      <c r="E260" s="50"/>
    </row>
    <row r="261" spans="1:5" x14ac:dyDescent="0.25">
      <c r="A261" s="48"/>
      <c r="D261" s="49"/>
      <c r="E261" s="50"/>
    </row>
    <row r="262" spans="1:5" x14ac:dyDescent="0.25">
      <c r="A262" s="48"/>
      <c r="D262" s="49"/>
      <c r="E262" s="50"/>
    </row>
    <row r="263" spans="1:5" x14ac:dyDescent="0.25">
      <c r="A263" s="48"/>
      <c r="D263" s="49"/>
      <c r="E263" s="50"/>
    </row>
    <row r="264" spans="1:5" x14ac:dyDescent="0.25">
      <c r="A264" s="48"/>
      <c r="D264" s="49"/>
      <c r="E264" s="50"/>
    </row>
    <row r="265" spans="1:5" x14ac:dyDescent="0.25">
      <c r="A265" s="48"/>
      <c r="D265" s="49"/>
      <c r="E265" s="50"/>
    </row>
    <row r="266" spans="1:5" x14ac:dyDescent="0.25">
      <c r="A266" s="48"/>
      <c r="D266" s="49"/>
      <c r="E266" s="50"/>
    </row>
    <row r="267" spans="1:5" x14ac:dyDescent="0.25">
      <c r="A267" s="48"/>
      <c r="D267" s="49"/>
      <c r="E267" s="50"/>
    </row>
    <row r="268" spans="1:5" x14ac:dyDescent="0.25">
      <c r="A268" s="48"/>
      <c r="D268" s="49"/>
      <c r="E268" s="50"/>
    </row>
    <row r="269" spans="1:5" x14ac:dyDescent="0.25">
      <c r="A269" s="48"/>
      <c r="D269" s="49"/>
      <c r="E269" s="50"/>
    </row>
    <row r="270" spans="1:5" x14ac:dyDescent="0.25">
      <c r="A270" s="48"/>
      <c r="D270" s="49"/>
      <c r="E270" s="50"/>
    </row>
    <row r="271" spans="1:5" x14ac:dyDescent="0.25">
      <c r="A271" s="48"/>
      <c r="D271" s="49"/>
      <c r="E271" s="50"/>
    </row>
    <row r="272" spans="1:5" x14ac:dyDescent="0.25">
      <c r="A272" s="48"/>
      <c r="D272" s="49"/>
      <c r="E272" s="50"/>
    </row>
    <row r="273" spans="1:5" x14ac:dyDescent="0.25">
      <c r="A273" s="48"/>
      <c r="D273" s="49"/>
      <c r="E273" s="50"/>
    </row>
    <row r="274" spans="1:5" x14ac:dyDescent="0.25">
      <c r="A274" s="48"/>
      <c r="D274" s="49"/>
      <c r="E274" s="50"/>
    </row>
    <row r="275" spans="1:5" x14ac:dyDescent="0.25">
      <c r="A275" s="48"/>
      <c r="D275" s="49"/>
      <c r="E275" s="50"/>
    </row>
    <row r="276" spans="1:5" x14ac:dyDescent="0.25">
      <c r="A276" s="48"/>
      <c r="D276" s="49"/>
      <c r="E276" s="50"/>
    </row>
    <row r="277" spans="1:5" x14ac:dyDescent="0.25">
      <c r="A277" s="48"/>
      <c r="D277" s="49"/>
      <c r="E277" s="50"/>
    </row>
    <row r="278" spans="1:5" x14ac:dyDescent="0.25">
      <c r="A278" s="48"/>
      <c r="D278" s="49"/>
      <c r="E278" s="50"/>
    </row>
    <row r="279" spans="1:5" x14ac:dyDescent="0.25">
      <c r="A279" s="48"/>
      <c r="D279" s="49"/>
      <c r="E279" s="50"/>
    </row>
    <row r="280" spans="1:5" x14ac:dyDescent="0.25">
      <c r="A280" s="48"/>
      <c r="D280" s="49"/>
      <c r="E280" s="50"/>
    </row>
    <row r="281" spans="1:5" x14ac:dyDescent="0.25">
      <c r="A281" s="48"/>
      <c r="D281" s="49"/>
      <c r="E281" s="50"/>
    </row>
    <row r="282" spans="1:5" x14ac:dyDescent="0.25">
      <c r="A282" s="48"/>
      <c r="D282" s="49"/>
      <c r="E282" s="50"/>
    </row>
    <row r="283" spans="1:5" x14ac:dyDescent="0.25">
      <c r="A283" s="48"/>
      <c r="D283" s="49"/>
      <c r="E283" s="50"/>
    </row>
    <row r="284" spans="1:5" x14ac:dyDescent="0.25">
      <c r="A284" s="48"/>
      <c r="D284" s="49"/>
      <c r="E284" s="50"/>
    </row>
    <row r="285" spans="1:5" x14ac:dyDescent="0.25">
      <c r="A285" s="48"/>
      <c r="D285" s="49"/>
      <c r="E285" s="50"/>
    </row>
    <row r="286" spans="1:5" x14ac:dyDescent="0.25">
      <c r="A286" s="48"/>
      <c r="D286" s="49"/>
      <c r="E286" s="50"/>
    </row>
    <row r="287" spans="1:5" x14ac:dyDescent="0.25">
      <c r="A287" s="48"/>
      <c r="D287" s="49"/>
      <c r="E287" s="50"/>
    </row>
    <row r="288" spans="1:5" x14ac:dyDescent="0.25">
      <c r="A288" s="48"/>
      <c r="D288" s="49"/>
      <c r="E288" s="50"/>
    </row>
    <row r="289" spans="1:5" x14ac:dyDescent="0.25">
      <c r="A289" s="48"/>
      <c r="D289" s="49"/>
      <c r="E289" s="50"/>
    </row>
    <row r="290" spans="1:5" x14ac:dyDescent="0.25">
      <c r="A290" s="48"/>
      <c r="D290" s="49"/>
      <c r="E290" s="50"/>
    </row>
    <row r="291" spans="1:5" x14ac:dyDescent="0.25">
      <c r="A291" s="48"/>
      <c r="D291" s="49"/>
      <c r="E291" s="50"/>
    </row>
    <row r="292" spans="1:5" x14ac:dyDescent="0.25">
      <c r="A292" s="48"/>
      <c r="D292" s="49"/>
      <c r="E292" s="50"/>
    </row>
    <row r="293" spans="1:5" x14ac:dyDescent="0.25">
      <c r="A293" s="48"/>
      <c r="D293" s="49"/>
      <c r="E293" s="50"/>
    </row>
    <row r="294" spans="1:5" x14ac:dyDescent="0.25">
      <c r="A294" s="48"/>
      <c r="D294" s="49"/>
      <c r="E294" s="50"/>
    </row>
    <row r="295" spans="1:5" x14ac:dyDescent="0.25">
      <c r="A295" s="48"/>
      <c r="D295" s="49"/>
      <c r="E295" s="50"/>
    </row>
    <row r="296" spans="1:5" x14ac:dyDescent="0.25">
      <c r="A296" s="48"/>
      <c r="D296" s="49"/>
      <c r="E296" s="50"/>
    </row>
    <row r="297" spans="1:5" x14ac:dyDescent="0.25">
      <c r="A297" s="48"/>
      <c r="D297" s="49"/>
      <c r="E297" s="50"/>
    </row>
    <row r="298" spans="1:5" x14ac:dyDescent="0.25">
      <c r="A298" s="48"/>
      <c r="D298" s="49"/>
      <c r="E298" s="50"/>
    </row>
    <row r="299" spans="1:5" x14ac:dyDescent="0.25">
      <c r="A299" s="48"/>
      <c r="D299" s="49"/>
      <c r="E299" s="50"/>
    </row>
    <row r="300" spans="1:5" x14ac:dyDescent="0.25">
      <c r="A300" s="48"/>
      <c r="D300" s="49"/>
      <c r="E300" s="50"/>
    </row>
    <row r="301" spans="1:5" x14ac:dyDescent="0.25">
      <c r="A301" s="48"/>
      <c r="D301" s="49"/>
      <c r="E301" s="50"/>
    </row>
    <row r="302" spans="1:5" x14ac:dyDescent="0.25">
      <c r="A302" s="48"/>
      <c r="D302" s="49"/>
      <c r="E302" s="50"/>
    </row>
    <row r="303" spans="1:5" x14ac:dyDescent="0.25">
      <c r="A303" s="48"/>
      <c r="D303" s="49"/>
      <c r="E303" s="50"/>
    </row>
    <row r="304" spans="1:5" x14ac:dyDescent="0.25">
      <c r="A304" s="48"/>
      <c r="D304" s="49"/>
      <c r="E304" s="50"/>
    </row>
    <row r="305" spans="1:5" x14ac:dyDescent="0.25">
      <c r="A305" s="48"/>
      <c r="D305" s="49"/>
      <c r="E305" s="50"/>
    </row>
    <row r="306" spans="1:5" x14ac:dyDescent="0.25">
      <c r="A306" s="48"/>
      <c r="D306" s="49"/>
      <c r="E306" s="50"/>
    </row>
    <row r="307" spans="1:5" x14ac:dyDescent="0.25">
      <c r="A307" s="48"/>
      <c r="D307" s="49"/>
      <c r="E307" s="50"/>
    </row>
    <row r="308" spans="1:5" x14ac:dyDescent="0.25">
      <c r="A308" s="48"/>
      <c r="D308" s="49"/>
      <c r="E308" s="50"/>
    </row>
    <row r="309" spans="1:5" x14ac:dyDescent="0.25">
      <c r="A309" s="48"/>
      <c r="D309" s="49"/>
      <c r="E309" s="50"/>
    </row>
    <row r="310" spans="1:5" x14ac:dyDescent="0.25">
      <c r="A310" s="48"/>
      <c r="D310" s="49"/>
      <c r="E310" s="50"/>
    </row>
    <row r="311" spans="1:5" x14ac:dyDescent="0.25">
      <c r="A311" s="48"/>
      <c r="D311" s="49"/>
      <c r="E311" s="50"/>
    </row>
    <row r="312" spans="1:5" x14ac:dyDescent="0.25">
      <c r="A312" s="48"/>
      <c r="D312" s="49"/>
      <c r="E312" s="50"/>
    </row>
    <row r="313" spans="1:5" x14ac:dyDescent="0.25">
      <c r="A313" s="48"/>
      <c r="D313" s="49"/>
      <c r="E313" s="50"/>
    </row>
    <row r="314" spans="1:5" x14ac:dyDescent="0.25">
      <c r="A314" s="48"/>
      <c r="D314" s="49"/>
      <c r="E314" s="50"/>
    </row>
    <row r="315" spans="1:5" x14ac:dyDescent="0.25">
      <c r="A315" s="48"/>
      <c r="D315" s="49"/>
      <c r="E315" s="50"/>
    </row>
    <row r="316" spans="1:5" x14ac:dyDescent="0.25">
      <c r="A316" s="48"/>
      <c r="D316" s="49"/>
      <c r="E316" s="50"/>
    </row>
    <row r="317" spans="1:5" x14ac:dyDescent="0.25">
      <c r="A317" s="48"/>
      <c r="D317" s="49"/>
      <c r="E317" s="50"/>
    </row>
    <row r="318" spans="1:5" x14ac:dyDescent="0.25">
      <c r="A318" s="48"/>
      <c r="D318" s="49"/>
      <c r="E318" s="50"/>
    </row>
    <row r="319" spans="1:5" x14ac:dyDescent="0.25">
      <c r="A319" s="48"/>
      <c r="D319" s="49"/>
      <c r="E319" s="50"/>
    </row>
    <row r="320" spans="1:5" x14ac:dyDescent="0.25">
      <c r="A320" s="48"/>
      <c r="D320" s="49"/>
      <c r="E320" s="50"/>
    </row>
    <row r="321" spans="1:5" x14ac:dyDescent="0.25">
      <c r="A321" s="48"/>
      <c r="D321" s="49"/>
      <c r="E321" s="50"/>
    </row>
    <row r="322" spans="1:5" x14ac:dyDescent="0.25">
      <c r="A322" s="48"/>
      <c r="D322" s="49"/>
      <c r="E322" s="50"/>
    </row>
    <row r="323" spans="1:5" x14ac:dyDescent="0.25">
      <c r="A323" s="48"/>
      <c r="D323" s="49"/>
      <c r="E323" s="50"/>
    </row>
    <row r="324" spans="1:5" x14ac:dyDescent="0.25">
      <c r="A324" s="48"/>
      <c r="D324" s="49"/>
      <c r="E324" s="50"/>
    </row>
    <row r="325" spans="1:5" x14ac:dyDescent="0.25">
      <c r="A325" s="48"/>
      <c r="D325" s="49"/>
      <c r="E325" s="50"/>
    </row>
    <row r="326" spans="1:5" x14ac:dyDescent="0.25">
      <c r="A326" s="48"/>
      <c r="D326" s="49"/>
      <c r="E326" s="50"/>
    </row>
    <row r="327" spans="1:5" x14ac:dyDescent="0.25">
      <c r="A327" s="48"/>
      <c r="D327" s="49"/>
      <c r="E327" s="50"/>
    </row>
    <row r="328" spans="1:5" x14ac:dyDescent="0.25">
      <c r="A328" s="48"/>
      <c r="D328" s="49"/>
      <c r="E328" s="50"/>
    </row>
    <row r="329" spans="1:5" x14ac:dyDescent="0.25">
      <c r="A329" s="48"/>
      <c r="D329" s="49"/>
      <c r="E329" s="50"/>
    </row>
    <row r="330" spans="1:5" x14ac:dyDescent="0.25">
      <c r="A330" s="48"/>
      <c r="D330" s="49"/>
      <c r="E330" s="50"/>
    </row>
    <row r="331" spans="1:5" x14ac:dyDescent="0.25">
      <c r="A331" s="48"/>
      <c r="D331" s="49"/>
      <c r="E331" s="50"/>
    </row>
    <row r="332" spans="1:5" x14ac:dyDescent="0.25">
      <c r="A332" s="48"/>
      <c r="D332" s="49"/>
      <c r="E332" s="50"/>
    </row>
    <row r="333" spans="1:5" x14ac:dyDescent="0.25">
      <c r="A333" s="48"/>
      <c r="D333" s="49"/>
      <c r="E333" s="50"/>
    </row>
    <row r="334" spans="1:5" x14ac:dyDescent="0.25">
      <c r="A334" s="48"/>
      <c r="D334" s="49"/>
      <c r="E334" s="50"/>
    </row>
    <row r="335" spans="1:5" x14ac:dyDescent="0.25">
      <c r="A335" s="48"/>
      <c r="D335" s="49"/>
      <c r="E335" s="50"/>
    </row>
    <row r="336" spans="1:5" x14ac:dyDescent="0.25">
      <c r="A336" s="48"/>
      <c r="D336" s="49"/>
      <c r="E336" s="50"/>
    </row>
    <row r="337" spans="1:5" x14ac:dyDescent="0.25">
      <c r="A337" s="48"/>
      <c r="D337" s="49"/>
      <c r="E337" s="50"/>
    </row>
    <row r="338" spans="1:5" x14ac:dyDescent="0.25">
      <c r="A338" s="48"/>
      <c r="D338" s="49"/>
      <c r="E338" s="50"/>
    </row>
    <row r="339" spans="1:5" x14ac:dyDescent="0.25">
      <c r="A339" s="48"/>
      <c r="D339" s="49"/>
      <c r="E339" s="50"/>
    </row>
    <row r="340" spans="1:5" x14ac:dyDescent="0.25">
      <c r="A340" s="48"/>
      <c r="D340" s="49"/>
      <c r="E340" s="50"/>
    </row>
    <row r="341" spans="1:5" x14ac:dyDescent="0.25">
      <c r="A341" s="48"/>
      <c r="D341" s="49"/>
      <c r="E341" s="50"/>
    </row>
    <row r="342" spans="1:5" x14ac:dyDescent="0.25">
      <c r="A342" s="48"/>
      <c r="D342" s="49"/>
      <c r="E342" s="50"/>
    </row>
    <row r="343" spans="1:5" x14ac:dyDescent="0.25">
      <c r="A343" s="48"/>
      <c r="D343" s="49"/>
      <c r="E343" s="50"/>
    </row>
    <row r="344" spans="1:5" x14ac:dyDescent="0.25">
      <c r="A344" s="48"/>
      <c r="D344" s="49"/>
      <c r="E344" s="50"/>
    </row>
    <row r="345" spans="1:5" x14ac:dyDescent="0.25">
      <c r="A345" s="48"/>
      <c r="D345" s="49"/>
      <c r="E345" s="50"/>
    </row>
    <row r="346" spans="1:5" x14ac:dyDescent="0.25">
      <c r="A346" s="48"/>
      <c r="D346" s="49"/>
      <c r="E346" s="50"/>
    </row>
    <row r="347" spans="1:5" x14ac:dyDescent="0.25">
      <c r="A347" s="48"/>
      <c r="D347" s="49"/>
      <c r="E347" s="50"/>
    </row>
    <row r="348" spans="1:5" x14ac:dyDescent="0.25">
      <c r="A348" s="48"/>
      <c r="D348" s="49"/>
      <c r="E348" s="50"/>
    </row>
    <row r="349" spans="1:5" x14ac:dyDescent="0.25">
      <c r="A349" s="48"/>
      <c r="D349" s="49"/>
      <c r="E349" s="50"/>
    </row>
    <row r="350" spans="1:5" x14ac:dyDescent="0.25">
      <c r="A350" s="48"/>
      <c r="D350" s="49"/>
      <c r="E350" s="50"/>
    </row>
    <row r="351" spans="1:5" x14ac:dyDescent="0.25">
      <c r="A351" s="48"/>
      <c r="D351" s="49"/>
      <c r="E351" s="50"/>
    </row>
    <row r="352" spans="1:5" x14ac:dyDescent="0.25">
      <c r="A352" s="48"/>
      <c r="D352" s="49"/>
      <c r="E352" s="50"/>
    </row>
    <row r="353" spans="1:5" x14ac:dyDescent="0.25">
      <c r="A353" s="48"/>
      <c r="D353" s="49"/>
      <c r="E353" s="50"/>
    </row>
    <row r="354" spans="1:5" x14ac:dyDescent="0.25">
      <c r="A354" s="48"/>
      <c r="D354" s="49"/>
      <c r="E354" s="50"/>
    </row>
    <row r="355" spans="1:5" x14ac:dyDescent="0.25">
      <c r="A355" s="48"/>
      <c r="D355" s="49"/>
      <c r="E355" s="50"/>
    </row>
    <row r="356" spans="1:5" x14ac:dyDescent="0.25">
      <c r="A356" s="48"/>
      <c r="D356" s="49"/>
      <c r="E356" s="50"/>
    </row>
    <row r="357" spans="1:5" x14ac:dyDescent="0.25">
      <c r="A357" s="48"/>
      <c r="D357" s="49"/>
      <c r="E357" s="50"/>
    </row>
    <row r="358" spans="1:5" x14ac:dyDescent="0.25">
      <c r="A358" s="48"/>
      <c r="D358" s="49"/>
      <c r="E358" s="50"/>
    </row>
    <row r="359" spans="1:5" x14ac:dyDescent="0.25">
      <c r="A359" s="48"/>
      <c r="D359" s="49"/>
      <c r="E359" s="50"/>
    </row>
    <row r="360" spans="1:5" x14ac:dyDescent="0.25">
      <c r="A360" s="48"/>
      <c r="D360" s="49"/>
      <c r="E360" s="50"/>
    </row>
    <row r="361" spans="1:5" x14ac:dyDescent="0.25">
      <c r="A361" s="48"/>
      <c r="D361" s="49"/>
      <c r="E361" s="50"/>
    </row>
    <row r="362" spans="1:5" x14ac:dyDescent="0.25">
      <c r="A362" s="48"/>
      <c r="D362" s="49"/>
      <c r="E362" s="50"/>
    </row>
    <row r="363" spans="1:5" x14ac:dyDescent="0.25">
      <c r="A363" s="48"/>
      <c r="D363" s="49"/>
      <c r="E363" s="50"/>
    </row>
    <row r="364" spans="1:5" x14ac:dyDescent="0.25">
      <c r="A364" s="48"/>
      <c r="D364" s="49"/>
      <c r="E364" s="50"/>
    </row>
    <row r="365" spans="1:5" x14ac:dyDescent="0.25">
      <c r="A365" s="48"/>
      <c r="D365" s="49"/>
      <c r="E365" s="50"/>
    </row>
    <row r="366" spans="1:5" x14ac:dyDescent="0.25">
      <c r="A366" s="48"/>
      <c r="D366" s="49"/>
      <c r="E366" s="50"/>
    </row>
    <row r="367" spans="1:5" x14ac:dyDescent="0.25">
      <c r="A367" s="48"/>
      <c r="D367" s="49"/>
      <c r="E367" s="50"/>
    </row>
    <row r="368" spans="1:5" x14ac:dyDescent="0.25">
      <c r="A368" s="48"/>
      <c r="D368" s="49"/>
      <c r="E368" s="50"/>
    </row>
    <row r="369" spans="1:5" x14ac:dyDescent="0.25">
      <c r="A369" s="48"/>
      <c r="D369" s="49"/>
      <c r="E369" s="50"/>
    </row>
    <row r="370" spans="1:5" x14ac:dyDescent="0.25">
      <c r="A370" s="48"/>
      <c r="D370" s="49"/>
      <c r="E370" s="50"/>
    </row>
    <row r="371" spans="1:5" x14ac:dyDescent="0.25">
      <c r="A371" s="48"/>
      <c r="D371" s="49"/>
      <c r="E371" s="50"/>
    </row>
    <row r="372" spans="1:5" x14ac:dyDescent="0.25">
      <c r="A372" s="48"/>
      <c r="D372" s="49"/>
      <c r="E372" s="50"/>
    </row>
    <row r="373" spans="1:5" x14ac:dyDescent="0.25">
      <c r="A373" s="48"/>
      <c r="D373" s="49"/>
      <c r="E373" s="50"/>
    </row>
    <row r="374" spans="1:5" x14ac:dyDescent="0.25">
      <c r="A374" s="48"/>
      <c r="D374" s="49"/>
      <c r="E374" s="50"/>
    </row>
    <row r="375" spans="1:5" x14ac:dyDescent="0.25">
      <c r="A375" s="48"/>
      <c r="D375" s="49"/>
      <c r="E375" s="50"/>
    </row>
    <row r="376" spans="1:5" x14ac:dyDescent="0.25">
      <c r="A376" s="48"/>
      <c r="D376" s="49"/>
      <c r="E376" s="50"/>
    </row>
    <row r="377" spans="1:5" x14ac:dyDescent="0.25">
      <c r="A377" s="48"/>
      <c r="D377" s="49"/>
      <c r="E377" s="50"/>
    </row>
    <row r="378" spans="1:5" x14ac:dyDescent="0.25">
      <c r="A378" s="48"/>
      <c r="D378" s="49"/>
      <c r="E378" s="50"/>
    </row>
    <row r="379" spans="1:5" x14ac:dyDescent="0.25">
      <c r="A379" s="48"/>
      <c r="D379" s="49"/>
      <c r="E379" s="50"/>
    </row>
    <row r="380" spans="1:5" x14ac:dyDescent="0.25">
      <c r="A380" s="48"/>
      <c r="D380" s="49"/>
      <c r="E380" s="50"/>
    </row>
    <row r="381" spans="1:5" x14ac:dyDescent="0.25">
      <c r="A381" s="48"/>
      <c r="D381" s="49"/>
      <c r="E381" s="50"/>
    </row>
    <row r="382" spans="1:5" x14ac:dyDescent="0.25">
      <c r="A382" s="48"/>
      <c r="D382" s="49"/>
      <c r="E382" s="50"/>
    </row>
    <row r="383" spans="1:5" x14ac:dyDescent="0.25">
      <c r="A383" s="48"/>
      <c r="D383" s="49"/>
      <c r="E383" s="50"/>
    </row>
    <row r="384" spans="1:5" x14ac:dyDescent="0.25">
      <c r="A384" s="48"/>
      <c r="D384" s="49"/>
      <c r="E384" s="50"/>
    </row>
    <row r="385" spans="1:5" x14ac:dyDescent="0.25">
      <c r="A385" s="48"/>
      <c r="D385" s="49"/>
      <c r="E385" s="50"/>
    </row>
    <row r="386" spans="1:5" x14ac:dyDescent="0.25">
      <c r="A386" s="48"/>
      <c r="D386" s="49"/>
      <c r="E386" s="50"/>
    </row>
    <row r="387" spans="1:5" x14ac:dyDescent="0.25">
      <c r="A387" s="48"/>
      <c r="D387" s="49"/>
      <c r="E387" s="50"/>
    </row>
    <row r="388" spans="1:5" x14ac:dyDescent="0.25">
      <c r="A388" s="48"/>
      <c r="D388" s="49"/>
      <c r="E388" s="50"/>
    </row>
    <row r="389" spans="1:5" x14ac:dyDescent="0.25">
      <c r="A389" s="48"/>
      <c r="D389" s="49"/>
      <c r="E389" s="50"/>
    </row>
    <row r="390" spans="1:5" x14ac:dyDescent="0.25">
      <c r="A390" s="48"/>
      <c r="D390" s="49"/>
      <c r="E390" s="50"/>
    </row>
    <row r="391" spans="1:5" x14ac:dyDescent="0.25">
      <c r="A391" s="48"/>
      <c r="D391" s="49"/>
      <c r="E391" s="50"/>
    </row>
    <row r="392" spans="1:5" x14ac:dyDescent="0.25">
      <c r="A392" s="48"/>
      <c r="D392" s="49"/>
      <c r="E392" s="50"/>
    </row>
    <row r="393" spans="1:5" x14ac:dyDescent="0.25">
      <c r="A393" s="48"/>
      <c r="D393" s="49"/>
      <c r="E393" s="50"/>
    </row>
    <row r="394" spans="1:5" x14ac:dyDescent="0.25">
      <c r="A394" s="48"/>
      <c r="D394" s="49"/>
      <c r="E394" s="50"/>
    </row>
    <row r="395" spans="1:5" x14ac:dyDescent="0.25">
      <c r="A395" s="48"/>
      <c r="D395" s="49"/>
      <c r="E395" s="50"/>
    </row>
    <row r="396" spans="1:5" x14ac:dyDescent="0.25">
      <c r="A396" s="48"/>
      <c r="D396" s="49"/>
      <c r="E396" s="50"/>
    </row>
    <row r="397" spans="1:5" x14ac:dyDescent="0.25">
      <c r="A397" s="48"/>
      <c r="D397" s="49"/>
      <c r="E397" s="50"/>
    </row>
    <row r="398" spans="1:5" x14ac:dyDescent="0.25">
      <c r="A398" s="48"/>
      <c r="D398" s="49"/>
      <c r="E398" s="50"/>
    </row>
    <row r="399" spans="1:5" x14ac:dyDescent="0.25">
      <c r="A399" s="48"/>
      <c r="D399" s="49"/>
      <c r="E399" s="50"/>
    </row>
    <row r="400" spans="1:5" x14ac:dyDescent="0.25">
      <c r="A400" s="48"/>
      <c r="D400" s="49"/>
      <c r="E400" s="50"/>
    </row>
    <row r="401" spans="1:5" x14ac:dyDescent="0.25">
      <c r="A401" s="48"/>
      <c r="D401" s="49"/>
      <c r="E401" s="50"/>
    </row>
    <row r="402" spans="1:5" x14ac:dyDescent="0.25">
      <c r="A402" s="48"/>
      <c r="D402" s="49"/>
      <c r="E402" s="50"/>
    </row>
    <row r="403" spans="1:5" x14ac:dyDescent="0.25">
      <c r="A403" s="48"/>
      <c r="D403" s="49"/>
      <c r="E403" s="50"/>
    </row>
    <row r="404" spans="1:5" x14ac:dyDescent="0.25">
      <c r="A404" s="48"/>
      <c r="D404" s="49"/>
      <c r="E404" s="50"/>
    </row>
    <row r="405" spans="1:5" x14ac:dyDescent="0.25">
      <c r="A405" s="48"/>
      <c r="D405" s="49"/>
      <c r="E405" s="50"/>
    </row>
    <row r="406" spans="1:5" x14ac:dyDescent="0.25">
      <c r="A406" s="48"/>
      <c r="D406" s="49"/>
      <c r="E406" s="50"/>
    </row>
    <row r="407" spans="1:5" x14ac:dyDescent="0.25">
      <c r="A407" s="48"/>
      <c r="D407" s="49"/>
      <c r="E407" s="50"/>
    </row>
    <row r="408" spans="1:5" x14ac:dyDescent="0.25">
      <c r="A408" s="48"/>
      <c r="D408" s="49"/>
      <c r="E408" s="50"/>
    </row>
    <row r="409" spans="1:5" x14ac:dyDescent="0.25">
      <c r="A409" s="48"/>
      <c r="D409" s="49"/>
      <c r="E409" s="50"/>
    </row>
    <row r="410" spans="1:5" x14ac:dyDescent="0.25">
      <c r="A410" s="48"/>
      <c r="D410" s="49"/>
      <c r="E410" s="50"/>
    </row>
    <row r="411" spans="1:5" x14ac:dyDescent="0.25">
      <c r="A411" s="48"/>
      <c r="D411" s="49"/>
      <c r="E411" s="50"/>
    </row>
    <row r="412" spans="1:5" x14ac:dyDescent="0.25">
      <c r="A412" s="48"/>
      <c r="D412" s="49"/>
      <c r="E412" s="50"/>
    </row>
    <row r="413" spans="1:5" x14ac:dyDescent="0.25">
      <c r="A413" s="48"/>
      <c r="D413" s="49"/>
      <c r="E413" s="50"/>
    </row>
    <row r="414" spans="1:5" x14ac:dyDescent="0.25">
      <c r="A414" s="48"/>
      <c r="D414" s="49"/>
      <c r="E414" s="50"/>
    </row>
    <row r="415" spans="1:5" x14ac:dyDescent="0.25">
      <c r="A415" s="48"/>
      <c r="D415" s="49"/>
      <c r="E415" s="50"/>
    </row>
    <row r="416" spans="1:5" x14ac:dyDescent="0.25">
      <c r="A416" s="48"/>
      <c r="D416" s="49"/>
      <c r="E416" s="50"/>
    </row>
    <row r="417" spans="1:5" x14ac:dyDescent="0.25">
      <c r="A417" s="48"/>
      <c r="D417" s="49"/>
      <c r="E417" s="50"/>
    </row>
    <row r="418" spans="1:5" x14ac:dyDescent="0.25">
      <c r="A418" s="48"/>
      <c r="D418" s="49"/>
      <c r="E418" s="50"/>
    </row>
    <row r="419" spans="1:5" x14ac:dyDescent="0.25">
      <c r="A419" s="48"/>
      <c r="D419" s="49"/>
      <c r="E419" s="50"/>
    </row>
    <row r="420" spans="1:5" x14ac:dyDescent="0.25">
      <c r="A420" s="48"/>
      <c r="D420" s="49"/>
      <c r="E420" s="50"/>
    </row>
    <row r="421" spans="1:5" x14ac:dyDescent="0.25">
      <c r="A421" s="48"/>
      <c r="D421" s="49"/>
      <c r="E421" s="50"/>
    </row>
    <row r="422" spans="1:5" x14ac:dyDescent="0.25">
      <c r="A422" s="48"/>
      <c r="D422" s="49"/>
      <c r="E422" s="50"/>
    </row>
    <row r="423" spans="1:5" x14ac:dyDescent="0.25">
      <c r="A423" s="48"/>
      <c r="D423" s="49"/>
      <c r="E423" s="50"/>
    </row>
    <row r="424" spans="1:5" x14ac:dyDescent="0.25">
      <c r="A424" s="48"/>
      <c r="D424" s="49"/>
      <c r="E424" s="50"/>
    </row>
    <row r="425" spans="1:5" x14ac:dyDescent="0.25">
      <c r="A425" s="48"/>
      <c r="D425" s="49"/>
      <c r="E425" s="50"/>
    </row>
    <row r="426" spans="1:5" x14ac:dyDescent="0.25">
      <c r="A426" s="48"/>
      <c r="D426" s="49"/>
      <c r="E426" s="50"/>
    </row>
    <row r="427" spans="1:5" x14ac:dyDescent="0.25">
      <c r="A427" s="48"/>
      <c r="D427" s="49"/>
      <c r="E427" s="50"/>
    </row>
    <row r="428" spans="1:5" x14ac:dyDescent="0.25">
      <c r="A428" s="48"/>
      <c r="D428" s="49"/>
      <c r="E428" s="50"/>
    </row>
    <row r="429" spans="1:5" x14ac:dyDescent="0.25">
      <c r="A429" s="48"/>
      <c r="D429" s="49"/>
      <c r="E429" s="50"/>
    </row>
    <row r="430" spans="1:5" x14ac:dyDescent="0.25">
      <c r="A430" s="48"/>
      <c r="D430" s="49"/>
      <c r="E430" s="50"/>
    </row>
    <row r="431" spans="1:5" x14ac:dyDescent="0.25">
      <c r="A431" s="48"/>
      <c r="D431" s="49"/>
      <c r="E431" s="50"/>
    </row>
    <row r="432" spans="1:5" x14ac:dyDescent="0.25">
      <c r="A432" s="48"/>
      <c r="D432" s="49"/>
      <c r="E432" s="50"/>
    </row>
    <row r="433" spans="1:5" x14ac:dyDescent="0.25">
      <c r="A433" s="48"/>
      <c r="D433" s="49"/>
      <c r="E433" s="50"/>
    </row>
    <row r="434" spans="1:5" x14ac:dyDescent="0.25">
      <c r="A434" s="48"/>
      <c r="D434" s="49"/>
      <c r="E434" s="50"/>
    </row>
    <row r="435" spans="1:5" x14ac:dyDescent="0.25">
      <c r="A435" s="48"/>
      <c r="D435" s="49"/>
      <c r="E435" s="50"/>
    </row>
    <row r="436" spans="1:5" x14ac:dyDescent="0.25">
      <c r="A436" s="48"/>
      <c r="D436" s="49"/>
      <c r="E436" s="50"/>
    </row>
    <row r="437" spans="1:5" x14ac:dyDescent="0.25">
      <c r="A437" s="48"/>
      <c r="D437" s="49"/>
      <c r="E437" s="50"/>
    </row>
    <row r="438" spans="1:5" x14ac:dyDescent="0.25">
      <c r="A438" s="48"/>
      <c r="D438" s="49"/>
      <c r="E438" s="50"/>
    </row>
    <row r="439" spans="1:5" x14ac:dyDescent="0.25">
      <c r="A439" s="48"/>
      <c r="D439" s="49"/>
      <c r="E439" s="50"/>
    </row>
    <row r="440" spans="1:5" x14ac:dyDescent="0.25">
      <c r="A440" s="48"/>
      <c r="D440" s="49"/>
      <c r="E440" s="50"/>
    </row>
    <row r="441" spans="1:5" x14ac:dyDescent="0.25">
      <c r="A441" s="48"/>
      <c r="D441" s="49"/>
      <c r="E441" s="50"/>
    </row>
    <row r="442" spans="1:5" x14ac:dyDescent="0.25">
      <c r="A442" s="48"/>
      <c r="D442" s="49"/>
      <c r="E442" s="50"/>
    </row>
    <row r="443" spans="1:5" x14ac:dyDescent="0.25">
      <c r="A443" s="48"/>
      <c r="D443" s="49"/>
      <c r="E443" s="50"/>
    </row>
    <row r="444" spans="1:5" x14ac:dyDescent="0.25">
      <c r="A444" s="48"/>
      <c r="D444" s="49"/>
      <c r="E444" s="50"/>
    </row>
    <row r="445" spans="1:5" x14ac:dyDescent="0.25">
      <c r="A445" s="48"/>
      <c r="D445" s="49"/>
      <c r="E445" s="50"/>
    </row>
    <row r="446" spans="1:5" x14ac:dyDescent="0.25">
      <c r="A446" s="48"/>
      <c r="D446" s="49"/>
      <c r="E446" s="50"/>
    </row>
    <row r="447" spans="1:5" x14ac:dyDescent="0.25">
      <c r="A447" s="48"/>
      <c r="D447" s="49"/>
      <c r="E447" s="50"/>
    </row>
    <row r="448" spans="1:5" x14ac:dyDescent="0.25">
      <c r="A448" s="48"/>
      <c r="D448" s="49"/>
      <c r="E448" s="50"/>
    </row>
    <row r="449" spans="1:5" x14ac:dyDescent="0.25">
      <c r="A449" s="48"/>
      <c r="D449" s="49"/>
      <c r="E449" s="50"/>
    </row>
    <row r="450" spans="1:5" x14ac:dyDescent="0.25">
      <c r="A450" s="48"/>
      <c r="D450" s="49"/>
      <c r="E450" s="50"/>
    </row>
    <row r="451" spans="1:5" x14ac:dyDescent="0.25">
      <c r="A451" s="48"/>
      <c r="D451" s="49"/>
      <c r="E451" s="50"/>
    </row>
    <row r="452" spans="1:5" x14ac:dyDescent="0.25">
      <c r="A452" s="48"/>
      <c r="D452" s="49"/>
      <c r="E452" s="50"/>
    </row>
    <row r="453" spans="1:5" x14ac:dyDescent="0.25">
      <c r="A453" s="48"/>
      <c r="D453" s="49"/>
      <c r="E453" s="50"/>
    </row>
    <row r="454" spans="1:5" x14ac:dyDescent="0.25">
      <c r="A454" s="48"/>
      <c r="D454" s="49"/>
      <c r="E454" s="50"/>
    </row>
    <row r="455" spans="1:5" x14ac:dyDescent="0.25">
      <c r="A455" s="48"/>
      <c r="D455" s="49"/>
      <c r="E455" s="50"/>
    </row>
    <row r="456" spans="1:5" x14ac:dyDescent="0.25">
      <c r="A456" s="48"/>
      <c r="D456" s="49"/>
      <c r="E456" s="50"/>
    </row>
    <row r="457" spans="1:5" x14ac:dyDescent="0.25">
      <c r="A457" s="48"/>
      <c r="D457" s="49"/>
      <c r="E457" s="50"/>
    </row>
    <row r="458" spans="1:5" x14ac:dyDescent="0.25">
      <c r="A458" s="48"/>
      <c r="D458" s="49"/>
      <c r="E458" s="50"/>
    </row>
    <row r="459" spans="1:5" x14ac:dyDescent="0.25">
      <c r="A459" s="48"/>
      <c r="D459" s="49"/>
      <c r="E459" s="50"/>
    </row>
    <row r="460" spans="1:5" x14ac:dyDescent="0.25">
      <c r="A460" s="48"/>
      <c r="D460" s="49"/>
      <c r="E460" s="50"/>
    </row>
    <row r="461" spans="1:5" x14ac:dyDescent="0.25">
      <c r="A461" s="48"/>
      <c r="D461" s="49"/>
      <c r="E461" s="50"/>
    </row>
    <row r="462" spans="1:5" x14ac:dyDescent="0.25">
      <c r="A462" s="48"/>
      <c r="D462" s="49"/>
      <c r="E462" s="50"/>
    </row>
    <row r="463" spans="1:5" x14ac:dyDescent="0.25">
      <c r="A463" s="48"/>
      <c r="D463" s="49"/>
      <c r="E463" s="50"/>
    </row>
    <row r="464" spans="1:5" x14ac:dyDescent="0.25">
      <c r="A464" s="48"/>
      <c r="D464" s="49"/>
      <c r="E464" s="50"/>
    </row>
    <row r="465" spans="1:5" x14ac:dyDescent="0.25">
      <c r="A465" s="48"/>
      <c r="D465" s="49"/>
      <c r="E465" s="50"/>
    </row>
    <row r="466" spans="1:5" x14ac:dyDescent="0.25">
      <c r="A466" s="48"/>
      <c r="D466" s="49"/>
      <c r="E466" s="50"/>
    </row>
    <row r="467" spans="1:5" x14ac:dyDescent="0.25">
      <c r="A467" s="48"/>
      <c r="D467" s="49"/>
      <c r="E467" s="50"/>
    </row>
    <row r="468" spans="1:5" x14ac:dyDescent="0.25">
      <c r="A468" s="48"/>
      <c r="D468" s="49"/>
      <c r="E468" s="50"/>
    </row>
    <row r="469" spans="1:5" x14ac:dyDescent="0.25">
      <c r="A469" s="48"/>
      <c r="D469" s="49"/>
      <c r="E469" s="50"/>
    </row>
    <row r="470" spans="1:5" x14ac:dyDescent="0.25">
      <c r="A470" s="48"/>
      <c r="D470" s="49"/>
      <c r="E470" s="50"/>
    </row>
    <row r="471" spans="1:5" x14ac:dyDescent="0.25">
      <c r="A471" s="48"/>
      <c r="D471" s="49"/>
      <c r="E471" s="50"/>
    </row>
    <row r="472" spans="1:5" x14ac:dyDescent="0.25">
      <c r="A472" s="48"/>
      <c r="D472" s="49"/>
      <c r="E472" s="50"/>
    </row>
    <row r="473" spans="1:5" x14ac:dyDescent="0.25">
      <c r="A473" s="48"/>
      <c r="D473" s="49"/>
      <c r="E473" s="50"/>
    </row>
    <row r="474" spans="1:5" x14ac:dyDescent="0.25">
      <c r="A474" s="48"/>
      <c r="D474" s="49"/>
      <c r="E474" s="50"/>
    </row>
    <row r="475" spans="1:5" x14ac:dyDescent="0.25">
      <c r="A475" s="48"/>
      <c r="D475" s="49"/>
      <c r="E475" s="50"/>
    </row>
    <row r="476" spans="1:5" x14ac:dyDescent="0.25">
      <c r="A476" s="48"/>
      <c r="D476" s="49"/>
      <c r="E476" s="50"/>
    </row>
    <row r="477" spans="1:5" x14ac:dyDescent="0.25">
      <c r="A477" s="48"/>
      <c r="D477" s="49"/>
      <c r="E477" s="50"/>
    </row>
    <row r="478" spans="1:5" x14ac:dyDescent="0.25">
      <c r="A478" s="48"/>
      <c r="D478" s="49"/>
      <c r="E478" s="50"/>
    </row>
    <row r="479" spans="1:5" x14ac:dyDescent="0.25">
      <c r="A479" s="48"/>
      <c r="D479" s="49"/>
      <c r="E479" s="50"/>
    </row>
    <row r="480" spans="1:5" x14ac:dyDescent="0.25">
      <c r="A480" s="48"/>
      <c r="D480" s="49"/>
      <c r="E480" s="50"/>
    </row>
    <row r="481" spans="1:5" x14ac:dyDescent="0.25">
      <c r="A481" s="48"/>
      <c r="D481" s="49"/>
      <c r="E481" s="50"/>
    </row>
    <row r="482" spans="1:5" x14ac:dyDescent="0.25">
      <c r="A482" s="48"/>
      <c r="D482" s="49"/>
      <c r="E482" s="50"/>
    </row>
    <row r="483" spans="1:5" x14ac:dyDescent="0.25">
      <c r="A483" s="48"/>
      <c r="D483" s="49"/>
      <c r="E483" s="50"/>
    </row>
    <row r="484" spans="1:5" x14ac:dyDescent="0.25">
      <c r="A484" s="48"/>
      <c r="D484" s="49"/>
      <c r="E484" s="50"/>
    </row>
    <row r="485" spans="1:5" x14ac:dyDescent="0.25">
      <c r="A485" s="48"/>
      <c r="D485" s="49"/>
      <c r="E485" s="50"/>
    </row>
    <row r="486" spans="1:5" x14ac:dyDescent="0.25">
      <c r="A486" s="48"/>
      <c r="D486" s="49"/>
      <c r="E486" s="50"/>
    </row>
    <row r="487" spans="1:5" x14ac:dyDescent="0.25">
      <c r="A487" s="48"/>
      <c r="D487" s="49"/>
      <c r="E487" s="50"/>
    </row>
    <row r="488" spans="1:5" x14ac:dyDescent="0.25">
      <c r="A488" s="48"/>
      <c r="D488" s="49"/>
      <c r="E488" s="50"/>
    </row>
    <row r="489" spans="1:5" x14ac:dyDescent="0.25">
      <c r="A489" s="48"/>
      <c r="D489" s="49"/>
      <c r="E489" s="50"/>
    </row>
    <row r="490" spans="1:5" x14ac:dyDescent="0.25">
      <c r="A490" s="48"/>
      <c r="D490" s="49"/>
      <c r="E490" s="50"/>
    </row>
    <row r="491" spans="1:5" x14ac:dyDescent="0.25">
      <c r="A491" s="48"/>
      <c r="D491" s="49"/>
      <c r="E491" s="50"/>
    </row>
    <row r="492" spans="1:5" x14ac:dyDescent="0.25">
      <c r="A492" s="48"/>
      <c r="D492" s="49"/>
      <c r="E492" s="50"/>
    </row>
    <row r="493" spans="1:5" x14ac:dyDescent="0.25">
      <c r="A493" s="48"/>
      <c r="D493" s="49"/>
      <c r="E493" s="50"/>
    </row>
    <row r="494" spans="1:5" x14ac:dyDescent="0.25">
      <c r="A494" s="48"/>
      <c r="D494" s="49"/>
      <c r="E494" s="50"/>
    </row>
    <row r="495" spans="1:5" x14ac:dyDescent="0.25">
      <c r="A495" s="48"/>
      <c r="D495" s="49"/>
      <c r="E495" s="50"/>
    </row>
    <row r="496" spans="1:5" x14ac:dyDescent="0.25">
      <c r="A496" s="48"/>
      <c r="D496" s="49"/>
      <c r="E496" s="50"/>
    </row>
    <row r="497" spans="1:5" x14ac:dyDescent="0.25">
      <c r="A497" s="48"/>
      <c r="D497" s="49"/>
      <c r="E497" s="50"/>
    </row>
    <row r="498" spans="1:5" x14ac:dyDescent="0.25">
      <c r="A498" s="48"/>
      <c r="D498" s="49"/>
      <c r="E498" s="50"/>
    </row>
    <row r="499" spans="1:5" x14ac:dyDescent="0.25">
      <c r="A499" s="48"/>
      <c r="D499" s="49"/>
      <c r="E499" s="50"/>
    </row>
    <row r="500" spans="1:5" x14ac:dyDescent="0.25">
      <c r="A500" s="48"/>
      <c r="D500" s="49"/>
      <c r="E500" s="50"/>
    </row>
    <row r="501" spans="1:5" x14ac:dyDescent="0.25">
      <c r="A501" s="48"/>
      <c r="D501" s="49"/>
      <c r="E501" s="50"/>
    </row>
    <row r="502" spans="1:5" x14ac:dyDescent="0.25">
      <c r="A502" s="48"/>
      <c r="D502" s="49"/>
      <c r="E502" s="50"/>
    </row>
    <row r="503" spans="1:5" x14ac:dyDescent="0.25">
      <c r="A503" s="48"/>
      <c r="D503" s="49"/>
      <c r="E503" s="50"/>
    </row>
    <row r="504" spans="1:5" x14ac:dyDescent="0.25">
      <c r="A504" s="48"/>
      <c r="D504" s="49"/>
      <c r="E504" s="50"/>
    </row>
    <row r="505" spans="1:5" x14ac:dyDescent="0.25">
      <c r="A505" s="48"/>
      <c r="D505" s="49"/>
      <c r="E505" s="50"/>
    </row>
    <row r="506" spans="1:5" x14ac:dyDescent="0.25">
      <c r="A506" s="48"/>
      <c r="D506" s="49"/>
      <c r="E506" s="50"/>
    </row>
    <row r="507" spans="1:5" x14ac:dyDescent="0.25">
      <c r="A507" s="48"/>
      <c r="D507" s="49"/>
      <c r="E507" s="50"/>
    </row>
    <row r="508" spans="1:5" x14ac:dyDescent="0.25">
      <c r="A508" s="48"/>
      <c r="D508" s="49"/>
      <c r="E508" s="50"/>
    </row>
    <row r="509" spans="1:5" x14ac:dyDescent="0.25">
      <c r="A509" s="48"/>
      <c r="D509" s="49"/>
      <c r="E509" s="50"/>
    </row>
    <row r="510" spans="1:5" x14ac:dyDescent="0.25">
      <c r="A510" s="48"/>
      <c r="D510" s="49"/>
      <c r="E510" s="50"/>
    </row>
    <row r="511" spans="1:5" x14ac:dyDescent="0.25">
      <c r="A511" s="48"/>
      <c r="D511" s="49"/>
      <c r="E511" s="50"/>
    </row>
    <row r="512" spans="1:5" x14ac:dyDescent="0.25">
      <c r="A512" s="48"/>
      <c r="D512" s="49"/>
      <c r="E512" s="50"/>
    </row>
    <row r="513" spans="1:5" x14ac:dyDescent="0.25">
      <c r="A513" s="48"/>
      <c r="D513" s="49"/>
      <c r="E513" s="50"/>
    </row>
    <row r="514" spans="1:5" x14ac:dyDescent="0.25">
      <c r="A514" s="48"/>
      <c r="D514" s="49"/>
      <c r="E514" s="50"/>
    </row>
    <row r="515" spans="1:5" x14ac:dyDescent="0.25">
      <c r="A515" s="48"/>
      <c r="D515" s="49"/>
      <c r="E515" s="50"/>
    </row>
    <row r="516" spans="1:5" x14ac:dyDescent="0.25">
      <c r="A516" s="48"/>
      <c r="D516" s="49"/>
      <c r="E516" s="50"/>
    </row>
    <row r="517" spans="1:5" x14ac:dyDescent="0.25">
      <c r="A517" s="48"/>
      <c r="D517" s="49"/>
      <c r="E517" s="50"/>
    </row>
    <row r="518" spans="1:5" x14ac:dyDescent="0.25">
      <c r="A518" s="48"/>
      <c r="D518" s="49"/>
      <c r="E518" s="50"/>
    </row>
    <row r="519" spans="1:5" x14ac:dyDescent="0.25">
      <c r="A519" s="48"/>
      <c r="D519" s="49"/>
      <c r="E519" s="50"/>
    </row>
    <row r="520" spans="1:5" x14ac:dyDescent="0.25">
      <c r="A520" s="48"/>
      <c r="D520" s="49"/>
      <c r="E520" s="50"/>
    </row>
    <row r="521" spans="1:5" x14ac:dyDescent="0.25">
      <c r="A521" s="48"/>
      <c r="D521" s="49"/>
      <c r="E521" s="50"/>
    </row>
    <row r="522" spans="1:5" x14ac:dyDescent="0.25">
      <c r="A522" s="48"/>
      <c r="D522" s="49"/>
      <c r="E522" s="50"/>
    </row>
    <row r="523" spans="1:5" x14ac:dyDescent="0.25">
      <c r="A523" s="48"/>
      <c r="D523" s="49"/>
      <c r="E523" s="50"/>
    </row>
    <row r="524" spans="1:5" x14ac:dyDescent="0.25">
      <c r="A524" s="48"/>
      <c r="D524" s="49"/>
      <c r="E524" s="50"/>
    </row>
    <row r="525" spans="1:5" x14ac:dyDescent="0.25">
      <c r="A525" s="48"/>
      <c r="D525" s="49"/>
      <c r="E525" s="50"/>
    </row>
    <row r="526" spans="1:5" x14ac:dyDescent="0.25">
      <c r="A526" s="48"/>
      <c r="D526" s="49"/>
      <c r="E526" s="50"/>
    </row>
    <row r="527" spans="1:5" x14ac:dyDescent="0.25">
      <c r="A527" s="48"/>
      <c r="D527" s="49"/>
      <c r="E527" s="50"/>
    </row>
    <row r="528" spans="1:5" x14ac:dyDescent="0.25">
      <c r="A528" s="48"/>
      <c r="D528" s="49"/>
      <c r="E528" s="50"/>
    </row>
    <row r="529" spans="1:5" x14ac:dyDescent="0.25">
      <c r="A529" s="48"/>
      <c r="D529" s="49"/>
      <c r="E529" s="50"/>
    </row>
    <row r="530" spans="1:5" x14ac:dyDescent="0.25">
      <c r="A530" s="48"/>
      <c r="D530" s="49"/>
      <c r="E530" s="50"/>
    </row>
    <row r="531" spans="1:5" x14ac:dyDescent="0.25">
      <c r="A531" s="48"/>
      <c r="D531" s="49"/>
      <c r="E531" s="50"/>
    </row>
    <row r="532" spans="1:5" x14ac:dyDescent="0.25">
      <c r="A532" s="48"/>
      <c r="D532" s="49"/>
      <c r="E532" s="50"/>
    </row>
    <row r="533" spans="1:5" x14ac:dyDescent="0.25">
      <c r="A533" s="48"/>
      <c r="D533" s="49"/>
      <c r="E533" s="50"/>
    </row>
    <row r="534" spans="1:5" x14ac:dyDescent="0.25">
      <c r="A534" s="48"/>
      <c r="D534" s="49"/>
      <c r="E534" s="50"/>
    </row>
    <row r="535" spans="1:5" x14ac:dyDescent="0.25">
      <c r="A535" s="48"/>
      <c r="D535" s="49"/>
      <c r="E535" s="50"/>
    </row>
    <row r="536" spans="1:5" x14ac:dyDescent="0.25">
      <c r="A536" s="48"/>
      <c r="D536" s="49"/>
      <c r="E536" s="50"/>
    </row>
    <row r="537" spans="1:5" x14ac:dyDescent="0.25">
      <c r="A537" s="48"/>
      <c r="D537" s="49"/>
      <c r="E537" s="50"/>
    </row>
    <row r="538" spans="1:5" x14ac:dyDescent="0.25">
      <c r="A538" s="48"/>
      <c r="D538" s="49"/>
      <c r="E538" s="50"/>
    </row>
    <row r="539" spans="1:5" x14ac:dyDescent="0.25">
      <c r="A539" s="48"/>
      <c r="D539" s="49"/>
      <c r="E539" s="50"/>
    </row>
    <row r="540" spans="1:5" x14ac:dyDescent="0.25">
      <c r="A540" s="48"/>
      <c r="D540" s="49"/>
      <c r="E540" s="50"/>
    </row>
    <row r="541" spans="1:5" x14ac:dyDescent="0.25">
      <c r="A541" s="48"/>
      <c r="D541" s="49"/>
      <c r="E541" s="50"/>
    </row>
    <row r="542" spans="1:5" x14ac:dyDescent="0.25">
      <c r="A542" s="48"/>
      <c r="D542" s="49"/>
      <c r="E542" s="50"/>
    </row>
    <row r="543" spans="1:5" x14ac:dyDescent="0.25">
      <c r="A543" s="48"/>
      <c r="D543" s="49"/>
      <c r="E543" s="50"/>
    </row>
    <row r="544" spans="1:5" x14ac:dyDescent="0.25">
      <c r="A544" s="48"/>
      <c r="D544" s="49"/>
      <c r="E544" s="50"/>
    </row>
    <row r="545" spans="1:5" x14ac:dyDescent="0.25">
      <c r="A545" s="48"/>
      <c r="D545" s="49"/>
      <c r="E545" s="50"/>
    </row>
    <row r="546" spans="1:5" x14ac:dyDescent="0.25">
      <c r="A546" s="48"/>
      <c r="D546" s="49"/>
      <c r="E546" s="50"/>
    </row>
    <row r="547" spans="1:5" x14ac:dyDescent="0.25">
      <c r="A547" s="48"/>
      <c r="D547" s="49"/>
      <c r="E547" s="50"/>
    </row>
    <row r="548" spans="1:5" x14ac:dyDescent="0.25">
      <c r="A548" s="48"/>
      <c r="D548" s="49"/>
      <c r="E548" s="50"/>
    </row>
    <row r="549" spans="1:5" x14ac:dyDescent="0.25">
      <c r="A549" s="48"/>
      <c r="D549" s="49"/>
      <c r="E549" s="50"/>
    </row>
    <row r="550" spans="1:5" x14ac:dyDescent="0.25">
      <c r="A550" s="48"/>
      <c r="D550" s="49"/>
      <c r="E550" s="50"/>
    </row>
    <row r="551" spans="1:5" x14ac:dyDescent="0.25">
      <c r="A551" s="48"/>
      <c r="D551" s="49"/>
      <c r="E551" s="50"/>
    </row>
    <row r="552" spans="1:5" x14ac:dyDescent="0.25">
      <c r="A552" s="48"/>
      <c r="D552" s="49"/>
      <c r="E552" s="50"/>
    </row>
    <row r="553" spans="1:5" x14ac:dyDescent="0.25">
      <c r="A553" s="48"/>
      <c r="D553" s="49"/>
      <c r="E553" s="50"/>
    </row>
    <row r="554" spans="1:5" x14ac:dyDescent="0.25">
      <c r="A554" s="48"/>
      <c r="D554" s="49"/>
      <c r="E554" s="50"/>
    </row>
    <row r="555" spans="1:5" x14ac:dyDescent="0.25">
      <c r="A555" s="48"/>
      <c r="D555" s="49"/>
      <c r="E555" s="50"/>
    </row>
    <row r="556" spans="1:5" x14ac:dyDescent="0.25">
      <c r="A556" s="48"/>
      <c r="D556" s="49"/>
      <c r="E556" s="50"/>
    </row>
    <row r="557" spans="1:5" x14ac:dyDescent="0.25">
      <c r="A557" s="48"/>
      <c r="D557" s="49"/>
      <c r="E557" s="50"/>
    </row>
    <row r="558" spans="1:5" x14ac:dyDescent="0.25">
      <c r="A558" s="48"/>
      <c r="D558" s="49"/>
      <c r="E558" s="50"/>
    </row>
    <row r="559" spans="1:5" x14ac:dyDescent="0.25">
      <c r="A559" s="48"/>
      <c r="D559" s="49"/>
      <c r="E559" s="50"/>
    </row>
    <row r="560" spans="1:5" x14ac:dyDescent="0.25">
      <c r="A560" s="48"/>
      <c r="D560" s="49"/>
      <c r="E560" s="50"/>
    </row>
    <row r="561" spans="1:5" x14ac:dyDescent="0.25">
      <c r="A561" s="48"/>
      <c r="D561" s="49"/>
      <c r="E561" s="50"/>
    </row>
    <row r="562" spans="1:5" x14ac:dyDescent="0.25">
      <c r="A562" s="48"/>
      <c r="D562" s="49"/>
      <c r="E562" s="50"/>
    </row>
    <row r="563" spans="1:5" x14ac:dyDescent="0.25">
      <c r="A563" s="48"/>
      <c r="D563" s="49"/>
      <c r="E563" s="50"/>
    </row>
    <row r="564" spans="1:5" x14ac:dyDescent="0.25">
      <c r="A564" s="48"/>
      <c r="D564" s="49"/>
      <c r="E564" s="50"/>
    </row>
    <row r="565" spans="1:5" x14ac:dyDescent="0.25">
      <c r="A565" s="48"/>
      <c r="D565" s="49"/>
      <c r="E565" s="50"/>
    </row>
    <row r="566" spans="1:5" x14ac:dyDescent="0.25">
      <c r="A566" s="48"/>
      <c r="D566" s="49"/>
      <c r="E566" s="50"/>
    </row>
    <row r="567" spans="1:5" x14ac:dyDescent="0.25">
      <c r="A567" s="48"/>
      <c r="D567" s="49"/>
      <c r="E567" s="50"/>
    </row>
    <row r="568" spans="1:5" x14ac:dyDescent="0.25">
      <c r="A568" s="48"/>
      <c r="D568" s="49"/>
      <c r="E568" s="50"/>
    </row>
    <row r="569" spans="1:5" x14ac:dyDescent="0.25">
      <c r="A569" s="48"/>
      <c r="D569" s="49"/>
      <c r="E569" s="50"/>
    </row>
    <row r="570" spans="1:5" x14ac:dyDescent="0.25">
      <c r="A570" s="48"/>
      <c r="D570" s="49"/>
      <c r="E570" s="50"/>
    </row>
    <row r="571" spans="1:5" x14ac:dyDescent="0.25">
      <c r="A571" s="48"/>
      <c r="D571" s="49"/>
      <c r="E571" s="50"/>
    </row>
    <row r="572" spans="1:5" x14ac:dyDescent="0.25">
      <c r="A572" s="48"/>
      <c r="D572" s="49"/>
      <c r="E572" s="50"/>
    </row>
    <row r="573" spans="1:5" x14ac:dyDescent="0.25">
      <c r="A573" s="48"/>
      <c r="D573" s="49"/>
      <c r="E573" s="50"/>
    </row>
    <row r="574" spans="1:5" x14ac:dyDescent="0.25">
      <c r="A574" s="48"/>
      <c r="D574" s="49"/>
      <c r="E574" s="50"/>
    </row>
    <row r="575" spans="1:5" x14ac:dyDescent="0.25">
      <c r="A575" s="48"/>
      <c r="D575" s="49"/>
      <c r="E575" s="50"/>
    </row>
    <row r="576" spans="1:5" x14ac:dyDescent="0.25">
      <c r="A576" s="48"/>
      <c r="D576" s="49"/>
      <c r="E576" s="50"/>
    </row>
    <row r="577" spans="1:5" x14ac:dyDescent="0.25">
      <c r="A577" s="48"/>
      <c r="D577" s="49"/>
      <c r="E577" s="50"/>
    </row>
    <row r="578" spans="1:5" x14ac:dyDescent="0.25">
      <c r="A578" s="48"/>
      <c r="D578" s="49"/>
      <c r="E578" s="50"/>
    </row>
    <row r="579" spans="1:5" x14ac:dyDescent="0.25">
      <c r="A579" s="48"/>
      <c r="D579" s="49"/>
      <c r="E579" s="50"/>
    </row>
    <row r="580" spans="1:5" x14ac:dyDescent="0.25">
      <c r="A580" s="48"/>
      <c r="D580" s="49"/>
      <c r="E580" s="50"/>
    </row>
    <row r="581" spans="1:5" x14ac:dyDescent="0.25">
      <c r="A581" s="48"/>
      <c r="D581" s="49"/>
      <c r="E581" s="50"/>
    </row>
    <row r="582" spans="1:5" x14ac:dyDescent="0.25">
      <c r="A582" s="48"/>
      <c r="D582" s="49"/>
      <c r="E582" s="50"/>
    </row>
    <row r="583" spans="1:5" x14ac:dyDescent="0.25">
      <c r="A583" s="48"/>
      <c r="D583" s="49"/>
      <c r="E583" s="50"/>
    </row>
    <row r="584" spans="1:5" x14ac:dyDescent="0.25">
      <c r="A584" s="48"/>
      <c r="D584" s="49"/>
      <c r="E584" s="50"/>
    </row>
    <row r="585" spans="1:5" x14ac:dyDescent="0.25">
      <c r="A585" s="48"/>
      <c r="D585" s="49"/>
      <c r="E585" s="50"/>
    </row>
    <row r="586" spans="1:5" x14ac:dyDescent="0.25">
      <c r="A586" s="48"/>
      <c r="D586" s="49"/>
      <c r="E586" s="50"/>
    </row>
    <row r="587" spans="1:5" x14ac:dyDescent="0.25">
      <c r="A587" s="48"/>
      <c r="D587" s="49"/>
      <c r="E587" s="50"/>
    </row>
    <row r="588" spans="1:5" x14ac:dyDescent="0.25">
      <c r="A588" s="48"/>
      <c r="D588" s="49"/>
      <c r="E588" s="50"/>
    </row>
    <row r="589" spans="1:5" x14ac:dyDescent="0.25">
      <c r="A589" s="48"/>
      <c r="D589" s="49"/>
      <c r="E589" s="50"/>
    </row>
    <row r="590" spans="1:5" x14ac:dyDescent="0.25">
      <c r="A590" s="48"/>
      <c r="D590" s="49"/>
      <c r="E590" s="50"/>
    </row>
    <row r="591" spans="1:5" x14ac:dyDescent="0.25">
      <c r="A591" s="48"/>
      <c r="D591" s="49"/>
      <c r="E591" s="50"/>
    </row>
    <row r="592" spans="1:5" x14ac:dyDescent="0.25">
      <c r="A592" s="48"/>
      <c r="D592" s="49"/>
      <c r="E592" s="50"/>
    </row>
    <row r="593" spans="1:5" x14ac:dyDescent="0.25">
      <c r="A593" s="48"/>
      <c r="D593" s="49"/>
      <c r="E593" s="50"/>
    </row>
    <row r="594" spans="1:5" x14ac:dyDescent="0.25">
      <c r="A594" s="48"/>
      <c r="D594" s="49"/>
      <c r="E594" s="50"/>
    </row>
    <row r="595" spans="1:5" x14ac:dyDescent="0.25">
      <c r="A595" s="48"/>
      <c r="D595" s="49"/>
      <c r="E595" s="50"/>
    </row>
    <row r="596" spans="1:5" x14ac:dyDescent="0.25">
      <c r="A596" s="48"/>
      <c r="D596" s="49"/>
      <c r="E596" s="50"/>
    </row>
    <row r="597" spans="1:5" x14ac:dyDescent="0.25">
      <c r="A597" s="48"/>
      <c r="D597" s="49"/>
      <c r="E597" s="50"/>
    </row>
    <row r="598" spans="1:5" x14ac:dyDescent="0.25">
      <c r="A598" s="48"/>
      <c r="D598" s="49"/>
      <c r="E598" s="50"/>
    </row>
    <row r="599" spans="1:5" x14ac:dyDescent="0.25">
      <c r="A599" s="48"/>
      <c r="D599" s="49"/>
      <c r="E599" s="50"/>
    </row>
    <row r="600" spans="1:5" x14ac:dyDescent="0.25">
      <c r="A600" s="48"/>
      <c r="D600" s="49"/>
      <c r="E600" s="50"/>
    </row>
    <row r="601" spans="1:5" x14ac:dyDescent="0.25">
      <c r="A601" s="48"/>
      <c r="D601" s="49"/>
      <c r="E601" s="50"/>
    </row>
    <row r="602" spans="1:5" x14ac:dyDescent="0.25">
      <c r="A602" s="48"/>
      <c r="D602" s="49"/>
      <c r="E602" s="50"/>
    </row>
    <row r="603" spans="1:5" x14ac:dyDescent="0.25">
      <c r="A603" s="48"/>
      <c r="D603" s="49"/>
      <c r="E603" s="50"/>
    </row>
    <row r="604" spans="1:5" x14ac:dyDescent="0.25">
      <c r="A604" s="48"/>
      <c r="D604" s="49"/>
      <c r="E604" s="50"/>
    </row>
    <row r="605" spans="1:5" x14ac:dyDescent="0.25">
      <c r="A605" s="48"/>
      <c r="D605" s="49"/>
      <c r="E605" s="50"/>
    </row>
    <row r="606" spans="1:5" x14ac:dyDescent="0.25">
      <c r="A606" s="48"/>
      <c r="D606" s="49"/>
      <c r="E606" s="50"/>
    </row>
    <row r="607" spans="1:5" x14ac:dyDescent="0.25">
      <c r="A607" s="48"/>
      <c r="D607" s="49"/>
      <c r="E607" s="50"/>
    </row>
    <row r="608" spans="1:5" x14ac:dyDescent="0.25">
      <c r="A608" s="48"/>
      <c r="D608" s="49"/>
      <c r="E608" s="50"/>
    </row>
    <row r="609" spans="1:5" x14ac:dyDescent="0.25">
      <c r="A609" s="48"/>
      <c r="D609" s="49"/>
      <c r="E609" s="50"/>
    </row>
    <row r="610" spans="1:5" x14ac:dyDescent="0.25">
      <c r="A610" s="48"/>
      <c r="D610" s="49"/>
      <c r="E610" s="50"/>
    </row>
    <row r="611" spans="1:5" x14ac:dyDescent="0.25">
      <c r="A611" s="48"/>
      <c r="D611" s="49"/>
      <c r="E611" s="50"/>
    </row>
    <row r="612" spans="1:5" x14ac:dyDescent="0.25">
      <c r="A612" s="48"/>
      <c r="D612" s="49"/>
      <c r="E612" s="50"/>
    </row>
    <row r="613" spans="1:5" x14ac:dyDescent="0.25">
      <c r="A613" s="48"/>
      <c r="D613" s="49"/>
      <c r="E613" s="50"/>
    </row>
    <row r="614" spans="1:5" x14ac:dyDescent="0.25">
      <c r="A614" s="48"/>
      <c r="D614" s="49"/>
      <c r="E614" s="50"/>
    </row>
    <row r="615" spans="1:5" x14ac:dyDescent="0.25">
      <c r="A615" s="48"/>
      <c r="D615" s="49"/>
      <c r="E615" s="50"/>
    </row>
    <row r="616" spans="1:5" x14ac:dyDescent="0.25">
      <c r="A616" s="48"/>
      <c r="D616" s="49"/>
      <c r="E616" s="50"/>
    </row>
    <row r="617" spans="1:5" x14ac:dyDescent="0.25">
      <c r="A617" s="48"/>
      <c r="D617" s="49"/>
      <c r="E617" s="50"/>
    </row>
    <row r="618" spans="1:5" x14ac:dyDescent="0.25">
      <c r="A618" s="48"/>
      <c r="D618" s="49"/>
      <c r="E618" s="50"/>
    </row>
    <row r="619" spans="1:5" x14ac:dyDescent="0.25">
      <c r="A619" s="48"/>
      <c r="D619" s="49"/>
      <c r="E619" s="50"/>
    </row>
    <row r="620" spans="1:5" x14ac:dyDescent="0.25">
      <c r="A620" s="48"/>
      <c r="D620" s="49"/>
      <c r="E620" s="50"/>
    </row>
    <row r="621" spans="1:5" x14ac:dyDescent="0.25">
      <c r="A621" s="48"/>
      <c r="D621" s="49"/>
      <c r="E621" s="50"/>
    </row>
    <row r="622" spans="1:5" x14ac:dyDescent="0.25">
      <c r="A622" s="48"/>
      <c r="D622" s="49"/>
      <c r="E622" s="50"/>
    </row>
    <row r="623" spans="1:5" x14ac:dyDescent="0.25">
      <c r="A623" s="48"/>
      <c r="D623" s="49"/>
      <c r="E623" s="50"/>
    </row>
    <row r="624" spans="1:5" x14ac:dyDescent="0.25">
      <c r="A624" s="48"/>
      <c r="D624" s="49"/>
      <c r="E624" s="50"/>
    </row>
    <row r="625" spans="1:5" x14ac:dyDescent="0.25">
      <c r="A625" s="48"/>
      <c r="D625" s="49"/>
      <c r="E625" s="50"/>
    </row>
    <row r="626" spans="1:5" x14ac:dyDescent="0.25">
      <c r="A626" s="48"/>
      <c r="D626" s="49"/>
      <c r="E626" s="50"/>
    </row>
    <row r="627" spans="1:5" x14ac:dyDescent="0.25">
      <c r="A627" s="48"/>
      <c r="D627" s="49"/>
      <c r="E627" s="50"/>
    </row>
    <row r="628" spans="1:5" x14ac:dyDescent="0.25">
      <c r="A628" s="48"/>
      <c r="D628" s="49"/>
      <c r="E628" s="50"/>
    </row>
    <row r="629" spans="1:5" x14ac:dyDescent="0.25">
      <c r="A629" s="48"/>
      <c r="D629" s="49"/>
      <c r="E629" s="50"/>
    </row>
    <row r="630" spans="1:5" x14ac:dyDescent="0.25">
      <c r="A630" s="48"/>
      <c r="D630" s="49"/>
      <c r="E630" s="50"/>
    </row>
    <row r="631" spans="1:5" x14ac:dyDescent="0.25">
      <c r="A631" s="48"/>
      <c r="D631" s="49"/>
      <c r="E631" s="50"/>
    </row>
    <row r="632" spans="1:5" x14ac:dyDescent="0.25">
      <c r="A632" s="48"/>
      <c r="D632" s="49"/>
      <c r="E632" s="50"/>
    </row>
    <row r="633" spans="1:5" x14ac:dyDescent="0.25">
      <c r="A633" s="48"/>
      <c r="D633" s="49"/>
      <c r="E633" s="50"/>
    </row>
    <row r="634" spans="1:5" x14ac:dyDescent="0.25">
      <c r="A634" s="48"/>
      <c r="D634" s="49"/>
      <c r="E634" s="50"/>
    </row>
    <row r="635" spans="1:5" x14ac:dyDescent="0.25">
      <c r="A635" s="48"/>
      <c r="D635" s="49"/>
      <c r="E635" s="50"/>
    </row>
    <row r="636" spans="1:5" x14ac:dyDescent="0.25">
      <c r="A636" s="48"/>
      <c r="D636" s="49"/>
      <c r="E636" s="50"/>
    </row>
    <row r="637" spans="1:5" x14ac:dyDescent="0.25">
      <c r="A637" s="48"/>
      <c r="D637" s="49"/>
      <c r="E637" s="50"/>
    </row>
    <row r="638" spans="1:5" x14ac:dyDescent="0.25">
      <c r="A638" s="48"/>
      <c r="D638" s="49"/>
      <c r="E638" s="50"/>
    </row>
    <row r="639" spans="1:5" x14ac:dyDescent="0.25">
      <c r="A639" s="48"/>
      <c r="D639" s="49"/>
      <c r="E639" s="50"/>
    </row>
    <row r="640" spans="1:5" x14ac:dyDescent="0.25">
      <c r="A640" s="48"/>
      <c r="D640" s="49"/>
      <c r="E640" s="50"/>
    </row>
    <row r="641" spans="1:5" x14ac:dyDescent="0.25">
      <c r="A641" s="48"/>
      <c r="D641" s="49"/>
      <c r="E641" s="50"/>
    </row>
    <row r="642" spans="1:5" x14ac:dyDescent="0.25">
      <c r="A642" s="48"/>
      <c r="D642" s="49"/>
      <c r="E642" s="50"/>
    </row>
    <row r="643" spans="1:5" x14ac:dyDescent="0.25">
      <c r="A643" s="48"/>
      <c r="D643" s="49"/>
      <c r="E643" s="50"/>
    </row>
    <row r="644" spans="1:5" x14ac:dyDescent="0.25">
      <c r="A644" s="48"/>
      <c r="D644" s="49"/>
      <c r="E644" s="50"/>
    </row>
    <row r="645" spans="1:5" x14ac:dyDescent="0.25">
      <c r="A645" s="48"/>
      <c r="D645" s="49"/>
      <c r="E645" s="50"/>
    </row>
    <row r="646" spans="1:5" x14ac:dyDescent="0.25">
      <c r="A646" s="48"/>
      <c r="D646" s="49"/>
      <c r="E646" s="50"/>
    </row>
    <row r="647" spans="1:5" x14ac:dyDescent="0.25">
      <c r="A647" s="48"/>
      <c r="D647" s="49"/>
      <c r="E647" s="50"/>
    </row>
    <row r="648" spans="1:5" x14ac:dyDescent="0.25">
      <c r="A648" s="48"/>
      <c r="D648" s="49"/>
      <c r="E648" s="50"/>
    </row>
    <row r="649" spans="1:5" x14ac:dyDescent="0.25">
      <c r="A649" s="48"/>
      <c r="D649" s="49"/>
      <c r="E649" s="50"/>
    </row>
    <row r="650" spans="1:5" x14ac:dyDescent="0.25">
      <c r="A650" s="48"/>
      <c r="D650" s="49"/>
      <c r="E650" s="50"/>
    </row>
    <row r="651" spans="1:5" x14ac:dyDescent="0.25">
      <c r="A651" s="48"/>
      <c r="D651" s="49"/>
      <c r="E651" s="50"/>
    </row>
    <row r="652" spans="1:5" x14ac:dyDescent="0.25">
      <c r="A652" s="48"/>
      <c r="D652" s="49"/>
      <c r="E652" s="50"/>
    </row>
    <row r="653" spans="1:5" x14ac:dyDescent="0.25">
      <c r="A653" s="48"/>
      <c r="D653" s="49"/>
      <c r="E653" s="50"/>
    </row>
    <row r="654" spans="1:5" x14ac:dyDescent="0.25">
      <c r="A654" s="48"/>
      <c r="D654" s="49"/>
      <c r="E654" s="50"/>
    </row>
    <row r="655" spans="1:5" x14ac:dyDescent="0.25">
      <c r="A655" s="48"/>
      <c r="D655" s="49"/>
      <c r="E655" s="50"/>
    </row>
    <row r="656" spans="1:5" x14ac:dyDescent="0.25">
      <c r="A656" s="48"/>
      <c r="D656" s="49"/>
      <c r="E656" s="50"/>
    </row>
    <row r="657" spans="1:5" x14ac:dyDescent="0.25">
      <c r="A657" s="48"/>
      <c r="D657" s="49"/>
      <c r="E657" s="50"/>
    </row>
    <row r="658" spans="1:5" x14ac:dyDescent="0.25">
      <c r="A658" s="48"/>
      <c r="D658" s="49"/>
      <c r="E658" s="50"/>
    </row>
    <row r="659" spans="1:5" x14ac:dyDescent="0.25">
      <c r="A659" s="48"/>
      <c r="D659" s="49"/>
      <c r="E659" s="50"/>
    </row>
    <row r="660" spans="1:5" x14ac:dyDescent="0.25">
      <c r="A660" s="48"/>
      <c r="D660" s="49"/>
      <c r="E660" s="50"/>
    </row>
    <row r="661" spans="1:5" x14ac:dyDescent="0.25">
      <c r="A661" s="48"/>
      <c r="D661" s="49"/>
      <c r="E661" s="50"/>
    </row>
    <row r="662" spans="1:5" x14ac:dyDescent="0.25">
      <c r="A662" s="48"/>
      <c r="D662" s="49"/>
      <c r="E662" s="50"/>
    </row>
    <row r="663" spans="1:5" x14ac:dyDescent="0.25">
      <c r="A663" s="48"/>
      <c r="D663" s="49"/>
      <c r="E663" s="50"/>
    </row>
    <row r="664" spans="1:5" x14ac:dyDescent="0.25">
      <c r="A664" s="48"/>
      <c r="D664" s="49"/>
      <c r="E664" s="50"/>
    </row>
    <row r="665" spans="1:5" x14ac:dyDescent="0.25">
      <c r="A665" s="48"/>
      <c r="D665" s="49"/>
      <c r="E665" s="50"/>
    </row>
    <row r="666" spans="1:5" x14ac:dyDescent="0.25">
      <c r="A666" s="48"/>
      <c r="D666" s="49"/>
      <c r="E666" s="50"/>
    </row>
    <row r="667" spans="1:5" x14ac:dyDescent="0.25">
      <c r="A667" s="48"/>
      <c r="D667" s="49"/>
      <c r="E667" s="50"/>
    </row>
    <row r="668" spans="1:5" x14ac:dyDescent="0.25">
      <c r="A668" s="48"/>
      <c r="D668" s="49"/>
      <c r="E668" s="50"/>
    </row>
    <row r="669" spans="1:5" x14ac:dyDescent="0.25">
      <c r="A669" s="48"/>
      <c r="D669" s="49"/>
      <c r="E669" s="50"/>
    </row>
    <row r="670" spans="1:5" x14ac:dyDescent="0.25">
      <c r="A670" s="48"/>
      <c r="D670" s="49"/>
      <c r="E670" s="50"/>
    </row>
    <row r="671" spans="1:5" x14ac:dyDescent="0.25">
      <c r="A671" s="48"/>
      <c r="D671" s="49"/>
      <c r="E671" s="50"/>
    </row>
    <row r="672" spans="1:5" x14ac:dyDescent="0.25">
      <c r="A672" s="48"/>
      <c r="D672" s="49"/>
      <c r="E672" s="50"/>
    </row>
    <row r="673" spans="1:5" x14ac:dyDescent="0.25">
      <c r="A673" s="48"/>
      <c r="D673" s="49"/>
      <c r="E673" s="50"/>
    </row>
    <row r="674" spans="1:5" x14ac:dyDescent="0.25">
      <c r="A674" s="48"/>
      <c r="D674" s="49"/>
      <c r="E674" s="50"/>
    </row>
    <row r="675" spans="1:5" x14ac:dyDescent="0.25">
      <c r="A675" s="48"/>
      <c r="D675" s="49"/>
      <c r="E675" s="50"/>
    </row>
    <row r="676" spans="1:5" x14ac:dyDescent="0.25">
      <c r="A676" s="48"/>
      <c r="D676" s="49"/>
      <c r="E676" s="50"/>
    </row>
    <row r="677" spans="1:5" x14ac:dyDescent="0.25">
      <c r="A677" s="48"/>
      <c r="D677" s="49"/>
      <c r="E677" s="50"/>
    </row>
    <row r="678" spans="1:5" x14ac:dyDescent="0.25">
      <c r="A678" s="48"/>
      <c r="D678" s="49"/>
      <c r="E678" s="50"/>
    </row>
    <row r="679" spans="1:5" x14ac:dyDescent="0.25">
      <c r="A679" s="48"/>
      <c r="D679" s="49"/>
      <c r="E679" s="50"/>
    </row>
    <row r="680" spans="1:5" x14ac:dyDescent="0.25">
      <c r="A680" s="48"/>
      <c r="D680" s="49"/>
      <c r="E680" s="50"/>
    </row>
    <row r="681" spans="1:5" x14ac:dyDescent="0.25">
      <c r="A681" s="48"/>
      <c r="D681" s="49"/>
      <c r="E681" s="50"/>
    </row>
    <row r="682" spans="1:5" x14ac:dyDescent="0.25">
      <c r="A682" s="48"/>
      <c r="D682" s="49"/>
      <c r="E682" s="50"/>
    </row>
    <row r="683" spans="1:5" x14ac:dyDescent="0.25">
      <c r="A683" s="48"/>
      <c r="D683" s="49"/>
      <c r="E683" s="50"/>
    </row>
    <row r="684" spans="1:5" x14ac:dyDescent="0.25">
      <c r="A684" s="48"/>
      <c r="D684" s="49"/>
      <c r="E684" s="50"/>
    </row>
    <row r="685" spans="1:5" x14ac:dyDescent="0.25">
      <c r="A685" s="48"/>
      <c r="D685" s="49"/>
      <c r="E685" s="50"/>
    </row>
    <row r="686" spans="1:5" x14ac:dyDescent="0.25">
      <c r="A686" s="48"/>
      <c r="D686" s="49"/>
      <c r="E686" s="50"/>
    </row>
    <row r="687" spans="1:5" x14ac:dyDescent="0.25">
      <c r="A687" s="48"/>
      <c r="D687" s="49"/>
      <c r="E687" s="50"/>
    </row>
    <row r="688" spans="1:5" x14ac:dyDescent="0.25">
      <c r="A688" s="48"/>
      <c r="D688" s="49"/>
      <c r="E688" s="50"/>
    </row>
    <row r="689" spans="1:5" x14ac:dyDescent="0.25">
      <c r="A689" s="48"/>
      <c r="D689" s="49"/>
      <c r="E689" s="50"/>
    </row>
    <row r="690" spans="1:5" x14ac:dyDescent="0.25">
      <c r="A690" s="48"/>
      <c r="D690" s="49"/>
      <c r="E690" s="50"/>
    </row>
    <row r="691" spans="1:5" x14ac:dyDescent="0.25">
      <c r="A691" s="48"/>
      <c r="D691" s="49"/>
      <c r="E691" s="50"/>
    </row>
    <row r="692" spans="1:5" x14ac:dyDescent="0.25">
      <c r="A692" s="48"/>
      <c r="D692" s="49"/>
      <c r="E692" s="50"/>
    </row>
    <row r="693" spans="1:5" x14ac:dyDescent="0.25">
      <c r="A693" s="48"/>
      <c r="D693" s="49"/>
      <c r="E693" s="50"/>
    </row>
    <row r="694" spans="1:5" x14ac:dyDescent="0.25">
      <c r="A694" s="48"/>
      <c r="D694" s="49"/>
      <c r="E694" s="50"/>
    </row>
    <row r="695" spans="1:5" x14ac:dyDescent="0.25">
      <c r="A695" s="48"/>
      <c r="D695" s="49"/>
      <c r="E695" s="50"/>
    </row>
    <row r="696" spans="1:5" x14ac:dyDescent="0.25">
      <c r="A696" s="48"/>
      <c r="D696" s="49"/>
      <c r="E696" s="50"/>
    </row>
    <row r="697" spans="1:5" x14ac:dyDescent="0.25">
      <c r="A697" s="48"/>
      <c r="D697" s="49"/>
      <c r="E697" s="50"/>
    </row>
    <row r="698" spans="1:5" x14ac:dyDescent="0.25">
      <c r="A698" s="48"/>
      <c r="D698" s="49"/>
      <c r="E698" s="50"/>
    </row>
    <row r="699" spans="1:5" x14ac:dyDescent="0.25">
      <c r="A699" s="48"/>
      <c r="D699" s="49"/>
      <c r="E699" s="50"/>
    </row>
    <row r="700" spans="1:5" x14ac:dyDescent="0.25">
      <c r="A700" s="48"/>
      <c r="D700" s="49"/>
      <c r="E700" s="50"/>
    </row>
    <row r="701" spans="1:5" x14ac:dyDescent="0.25">
      <c r="A701" s="48"/>
      <c r="D701" s="49"/>
      <c r="E701" s="50"/>
    </row>
    <row r="702" spans="1:5" x14ac:dyDescent="0.25">
      <c r="A702" s="48"/>
      <c r="D702" s="49"/>
      <c r="E702" s="50"/>
    </row>
    <row r="703" spans="1:5" x14ac:dyDescent="0.25">
      <c r="A703" s="48"/>
      <c r="D703" s="49"/>
      <c r="E703" s="50"/>
    </row>
    <row r="704" spans="1:5" x14ac:dyDescent="0.25">
      <c r="A704" s="48"/>
      <c r="D704" s="49"/>
      <c r="E704" s="50"/>
    </row>
    <row r="705" spans="1:5" x14ac:dyDescent="0.25">
      <c r="A705" s="48"/>
      <c r="D705" s="49"/>
      <c r="E705" s="50"/>
    </row>
    <row r="706" spans="1:5" x14ac:dyDescent="0.25">
      <c r="A706" s="48"/>
      <c r="D706" s="49"/>
      <c r="E706" s="50"/>
    </row>
    <row r="707" spans="1:5" x14ac:dyDescent="0.25">
      <c r="A707" s="48"/>
      <c r="D707" s="49"/>
      <c r="E707" s="50"/>
    </row>
    <row r="708" spans="1:5" x14ac:dyDescent="0.25">
      <c r="A708" s="48"/>
      <c r="D708" s="49"/>
      <c r="E708" s="50"/>
    </row>
    <row r="709" spans="1:5" x14ac:dyDescent="0.25">
      <c r="A709" s="48"/>
      <c r="D709" s="49"/>
      <c r="E709" s="50"/>
    </row>
    <row r="710" spans="1:5" x14ac:dyDescent="0.25">
      <c r="A710" s="48"/>
      <c r="D710" s="49"/>
      <c r="E710" s="50"/>
    </row>
    <row r="711" spans="1:5" x14ac:dyDescent="0.25">
      <c r="A711" s="48"/>
      <c r="D711" s="49"/>
      <c r="E711" s="50"/>
    </row>
    <row r="712" spans="1:5" x14ac:dyDescent="0.25">
      <c r="A712" s="48"/>
      <c r="D712" s="49"/>
      <c r="E712" s="50"/>
    </row>
    <row r="713" spans="1:5" x14ac:dyDescent="0.25">
      <c r="A713" s="48"/>
      <c r="D713" s="49"/>
      <c r="E713" s="50"/>
    </row>
    <row r="714" spans="1:5" x14ac:dyDescent="0.25">
      <c r="A714" s="48"/>
      <c r="D714" s="49"/>
      <c r="E714" s="50"/>
    </row>
    <row r="715" spans="1:5" x14ac:dyDescent="0.25">
      <c r="A715" s="48"/>
      <c r="D715" s="49"/>
      <c r="E715" s="50"/>
    </row>
    <row r="716" spans="1:5" x14ac:dyDescent="0.25">
      <c r="A716" s="48"/>
      <c r="D716" s="49"/>
      <c r="E716" s="50"/>
    </row>
    <row r="717" spans="1:5" x14ac:dyDescent="0.25">
      <c r="A717" s="48"/>
      <c r="D717" s="49"/>
      <c r="E717" s="50"/>
    </row>
    <row r="718" spans="1:5" x14ac:dyDescent="0.25">
      <c r="A718" s="48"/>
      <c r="D718" s="49"/>
      <c r="E718" s="50"/>
    </row>
    <row r="719" spans="1:5" x14ac:dyDescent="0.25">
      <c r="A719" s="48"/>
      <c r="D719" s="49"/>
      <c r="E719" s="50"/>
    </row>
    <row r="720" spans="1:5" x14ac:dyDescent="0.25">
      <c r="A720" s="48"/>
      <c r="D720" s="49"/>
      <c r="E720" s="50"/>
    </row>
    <row r="721" spans="1:5" x14ac:dyDescent="0.25">
      <c r="A721" s="48"/>
      <c r="D721" s="49"/>
      <c r="E721" s="50"/>
    </row>
    <row r="722" spans="1:5" x14ac:dyDescent="0.25">
      <c r="A722" s="48"/>
      <c r="D722" s="49"/>
      <c r="E722" s="50"/>
    </row>
    <row r="723" spans="1:5" x14ac:dyDescent="0.25">
      <c r="A723" s="48"/>
      <c r="D723" s="49"/>
      <c r="E723" s="50"/>
    </row>
    <row r="724" spans="1:5" x14ac:dyDescent="0.25">
      <c r="A724" s="48"/>
      <c r="D724" s="49"/>
      <c r="E724" s="50"/>
    </row>
    <row r="725" spans="1:5" x14ac:dyDescent="0.25">
      <c r="A725" s="48"/>
      <c r="D725" s="49"/>
      <c r="E725" s="50"/>
    </row>
    <row r="726" spans="1:5" x14ac:dyDescent="0.25">
      <c r="A726" s="48"/>
      <c r="D726" s="49"/>
      <c r="E726" s="50"/>
    </row>
    <row r="727" spans="1:5" x14ac:dyDescent="0.25">
      <c r="A727" s="48"/>
      <c r="D727" s="49"/>
      <c r="E727" s="50"/>
    </row>
    <row r="728" spans="1:5" x14ac:dyDescent="0.25">
      <c r="A728" s="48"/>
      <c r="D728" s="49"/>
      <c r="E728" s="50"/>
    </row>
    <row r="729" spans="1:5" x14ac:dyDescent="0.25">
      <c r="A729" s="48"/>
      <c r="D729" s="49"/>
      <c r="E729" s="50"/>
    </row>
    <row r="730" spans="1:5" x14ac:dyDescent="0.25">
      <c r="A730" s="48"/>
      <c r="D730" s="49"/>
      <c r="E730" s="50"/>
    </row>
    <row r="731" spans="1:5" x14ac:dyDescent="0.25">
      <c r="A731" s="48"/>
      <c r="D731" s="49"/>
      <c r="E731" s="50"/>
    </row>
    <row r="732" spans="1:5" x14ac:dyDescent="0.25">
      <c r="A732" s="48"/>
      <c r="D732" s="49"/>
      <c r="E732" s="50"/>
    </row>
    <row r="733" spans="1:5" x14ac:dyDescent="0.25">
      <c r="A733" s="48"/>
      <c r="D733" s="49"/>
      <c r="E733" s="50"/>
    </row>
    <row r="734" spans="1:5" x14ac:dyDescent="0.25">
      <c r="A734" s="48"/>
      <c r="D734" s="49"/>
      <c r="E734" s="50"/>
    </row>
    <row r="735" spans="1:5" x14ac:dyDescent="0.25">
      <c r="A735" s="48"/>
      <c r="D735" s="49"/>
      <c r="E735" s="50"/>
    </row>
    <row r="736" spans="1:5" x14ac:dyDescent="0.25">
      <c r="A736" s="48"/>
      <c r="D736" s="49"/>
      <c r="E736" s="50"/>
    </row>
    <row r="737" spans="1:5" x14ac:dyDescent="0.25">
      <c r="A737" s="48"/>
      <c r="D737" s="49"/>
      <c r="E737" s="50"/>
    </row>
    <row r="738" spans="1:5" x14ac:dyDescent="0.25">
      <c r="A738" s="48"/>
      <c r="D738" s="49"/>
      <c r="E738" s="50"/>
    </row>
    <row r="739" spans="1:5" x14ac:dyDescent="0.25">
      <c r="A739" s="48"/>
      <c r="D739" s="49"/>
      <c r="E739" s="50"/>
    </row>
    <row r="740" spans="1:5" x14ac:dyDescent="0.25">
      <c r="A740" s="48"/>
      <c r="D740" s="49"/>
      <c r="E740" s="50"/>
    </row>
    <row r="741" spans="1:5" x14ac:dyDescent="0.25">
      <c r="A741" s="48"/>
      <c r="D741" s="49"/>
      <c r="E741" s="50"/>
    </row>
    <row r="742" spans="1:5" x14ac:dyDescent="0.25">
      <c r="A742" s="48"/>
      <c r="D742" s="49"/>
      <c r="E742" s="50"/>
    </row>
    <row r="743" spans="1:5" x14ac:dyDescent="0.25">
      <c r="A743" s="48"/>
      <c r="D743" s="49"/>
      <c r="E743" s="50"/>
    </row>
    <row r="744" spans="1:5" x14ac:dyDescent="0.25">
      <c r="A744" s="48"/>
      <c r="D744" s="49"/>
      <c r="E744" s="50"/>
    </row>
    <row r="745" spans="1:5" x14ac:dyDescent="0.25">
      <c r="A745" s="48"/>
      <c r="D745" s="49"/>
      <c r="E745" s="50"/>
    </row>
    <row r="746" spans="1:5" x14ac:dyDescent="0.25">
      <c r="A746" s="48"/>
      <c r="D746" s="49"/>
      <c r="E746" s="50"/>
    </row>
    <row r="747" spans="1:5" x14ac:dyDescent="0.25">
      <c r="A747" s="48"/>
      <c r="D747" s="49"/>
      <c r="E747" s="50"/>
    </row>
    <row r="748" spans="1:5" x14ac:dyDescent="0.25">
      <c r="A748" s="48"/>
      <c r="D748" s="49"/>
      <c r="E748" s="50"/>
    </row>
    <row r="749" spans="1:5" x14ac:dyDescent="0.25">
      <c r="A749" s="48"/>
      <c r="D749" s="49"/>
      <c r="E749" s="50"/>
    </row>
    <row r="750" spans="1:5" x14ac:dyDescent="0.25">
      <c r="A750" s="48"/>
      <c r="D750" s="49"/>
      <c r="E750" s="50"/>
    </row>
    <row r="751" spans="1:5" x14ac:dyDescent="0.25">
      <c r="A751" s="48"/>
      <c r="D751" s="49"/>
      <c r="E751" s="50"/>
    </row>
    <row r="752" spans="1:5" x14ac:dyDescent="0.25">
      <c r="A752" s="48"/>
      <c r="D752" s="49"/>
      <c r="E752" s="50"/>
    </row>
    <row r="753" spans="1:5" x14ac:dyDescent="0.25">
      <c r="A753" s="48"/>
      <c r="D753" s="49"/>
      <c r="E753" s="50"/>
    </row>
    <row r="754" spans="1:5" x14ac:dyDescent="0.25">
      <c r="A754" s="48"/>
      <c r="D754" s="49"/>
      <c r="E754" s="50"/>
    </row>
    <row r="755" spans="1:5" x14ac:dyDescent="0.25">
      <c r="A755" s="48"/>
      <c r="D755" s="49"/>
      <c r="E755" s="50"/>
    </row>
    <row r="756" spans="1:5" x14ac:dyDescent="0.25">
      <c r="A756" s="48"/>
      <c r="D756" s="49"/>
      <c r="E756" s="50"/>
    </row>
    <row r="757" spans="1:5" x14ac:dyDescent="0.25">
      <c r="A757" s="48"/>
      <c r="D757" s="49"/>
      <c r="E757" s="50"/>
    </row>
    <row r="758" spans="1:5" x14ac:dyDescent="0.25">
      <c r="A758" s="48"/>
      <c r="D758" s="49"/>
      <c r="E758" s="50"/>
    </row>
    <row r="759" spans="1:5" x14ac:dyDescent="0.25">
      <c r="A759" s="48"/>
      <c r="D759" s="49"/>
      <c r="E759" s="50"/>
    </row>
    <row r="760" spans="1:5" x14ac:dyDescent="0.25">
      <c r="A760" s="48"/>
      <c r="D760" s="49"/>
      <c r="E760" s="50"/>
    </row>
    <row r="761" spans="1:5" x14ac:dyDescent="0.25">
      <c r="A761" s="48"/>
      <c r="D761" s="49"/>
      <c r="E761" s="50"/>
    </row>
    <row r="762" spans="1:5" x14ac:dyDescent="0.25">
      <c r="A762" s="48"/>
      <c r="D762" s="49"/>
      <c r="E762" s="50"/>
    </row>
    <row r="763" spans="1:5" x14ac:dyDescent="0.25">
      <c r="A763" s="48"/>
      <c r="D763" s="49"/>
      <c r="E763" s="50"/>
    </row>
    <row r="764" spans="1:5" x14ac:dyDescent="0.25">
      <c r="A764" s="48"/>
      <c r="D764" s="49"/>
      <c r="E764" s="50"/>
    </row>
    <row r="765" spans="1:5" x14ac:dyDescent="0.25">
      <c r="A765" s="48"/>
      <c r="D765" s="49"/>
      <c r="E765" s="50"/>
    </row>
    <row r="766" spans="1:5" x14ac:dyDescent="0.25">
      <c r="A766" s="48"/>
      <c r="D766" s="49"/>
      <c r="E766" s="50"/>
    </row>
    <row r="767" spans="1:5" x14ac:dyDescent="0.25">
      <c r="A767" s="48"/>
      <c r="D767" s="49"/>
      <c r="E767" s="50"/>
    </row>
    <row r="768" spans="1:5" x14ac:dyDescent="0.25">
      <c r="A768" s="48"/>
      <c r="D768" s="49"/>
      <c r="E768" s="50"/>
    </row>
    <row r="769" spans="1:5" x14ac:dyDescent="0.25">
      <c r="A769" s="48"/>
      <c r="D769" s="49"/>
      <c r="E769" s="50"/>
    </row>
    <row r="770" spans="1:5" x14ac:dyDescent="0.25">
      <c r="A770" s="48"/>
      <c r="D770" s="49"/>
      <c r="E770" s="50"/>
    </row>
    <row r="771" spans="1:5" x14ac:dyDescent="0.25">
      <c r="A771" s="48"/>
      <c r="D771" s="49"/>
      <c r="E771" s="50"/>
    </row>
    <row r="772" spans="1:5" x14ac:dyDescent="0.25">
      <c r="A772" s="48"/>
      <c r="D772" s="49"/>
      <c r="E772" s="50"/>
    </row>
    <row r="773" spans="1:5" x14ac:dyDescent="0.25">
      <c r="A773" s="48"/>
      <c r="D773" s="49"/>
      <c r="E773" s="50"/>
    </row>
    <row r="774" spans="1:5" x14ac:dyDescent="0.25">
      <c r="A774" s="48"/>
      <c r="D774" s="49"/>
      <c r="E774" s="50"/>
    </row>
    <row r="775" spans="1:5" x14ac:dyDescent="0.25">
      <c r="A775" s="48"/>
      <c r="D775" s="49"/>
      <c r="E775" s="50"/>
    </row>
    <row r="776" spans="1:5" x14ac:dyDescent="0.25">
      <c r="A776" s="48"/>
      <c r="D776" s="49"/>
      <c r="E776" s="50"/>
    </row>
    <row r="777" spans="1:5" x14ac:dyDescent="0.25">
      <c r="A777" s="48"/>
      <c r="D777" s="49"/>
      <c r="E777" s="50"/>
    </row>
    <row r="778" spans="1:5" x14ac:dyDescent="0.25">
      <c r="A778" s="48"/>
      <c r="D778" s="49"/>
      <c r="E778" s="50"/>
    </row>
    <row r="779" spans="1:5" x14ac:dyDescent="0.25">
      <c r="A779" s="48"/>
      <c r="D779" s="49"/>
      <c r="E779" s="50"/>
    </row>
    <row r="780" spans="1:5" x14ac:dyDescent="0.25">
      <c r="A780" s="48"/>
      <c r="D780" s="49"/>
      <c r="E780" s="50"/>
    </row>
    <row r="781" spans="1:5" x14ac:dyDescent="0.25">
      <c r="A781" s="48"/>
      <c r="D781" s="49"/>
      <c r="E781" s="50"/>
    </row>
    <row r="782" spans="1:5" x14ac:dyDescent="0.25">
      <c r="A782" s="48"/>
      <c r="D782" s="49"/>
      <c r="E782" s="50"/>
    </row>
    <row r="783" spans="1:5" x14ac:dyDescent="0.25">
      <c r="A783" s="48"/>
      <c r="D783" s="49"/>
      <c r="E783" s="50"/>
    </row>
    <row r="784" spans="1:5" x14ac:dyDescent="0.25">
      <c r="A784" s="48"/>
      <c r="D784" s="49"/>
      <c r="E784" s="50"/>
    </row>
    <row r="785" spans="1:5" x14ac:dyDescent="0.25">
      <c r="A785" s="48"/>
      <c r="D785" s="49"/>
      <c r="E785" s="50"/>
    </row>
    <row r="786" spans="1:5" x14ac:dyDescent="0.25">
      <c r="A786" s="48"/>
      <c r="D786" s="49"/>
      <c r="E786" s="50"/>
    </row>
    <row r="787" spans="1:5" x14ac:dyDescent="0.25">
      <c r="A787" s="48"/>
      <c r="D787" s="49"/>
      <c r="E787" s="50"/>
    </row>
    <row r="788" spans="1:5" x14ac:dyDescent="0.25">
      <c r="A788" s="48"/>
      <c r="D788" s="49"/>
      <c r="E788" s="50"/>
    </row>
    <row r="789" spans="1:5" x14ac:dyDescent="0.25">
      <c r="A789" s="48"/>
      <c r="D789" s="49"/>
      <c r="E789" s="50"/>
    </row>
    <row r="790" spans="1:5" x14ac:dyDescent="0.25">
      <c r="A790" s="48"/>
      <c r="D790" s="49"/>
      <c r="E790" s="50"/>
    </row>
    <row r="791" spans="1:5" x14ac:dyDescent="0.25">
      <c r="A791" s="48"/>
      <c r="D791" s="49"/>
      <c r="E791" s="50"/>
    </row>
    <row r="792" spans="1:5" x14ac:dyDescent="0.25">
      <c r="A792" s="48"/>
      <c r="D792" s="49"/>
      <c r="E792" s="50"/>
    </row>
    <row r="793" spans="1:5" x14ac:dyDescent="0.25">
      <c r="A793" s="48"/>
      <c r="D793" s="49"/>
      <c r="E793" s="50"/>
    </row>
    <row r="794" spans="1:5" x14ac:dyDescent="0.25">
      <c r="A794" s="48"/>
      <c r="D794" s="49"/>
      <c r="E794" s="50"/>
    </row>
    <row r="795" spans="1:5" x14ac:dyDescent="0.25">
      <c r="A795" s="48"/>
      <c r="D795" s="49"/>
      <c r="E795" s="50"/>
    </row>
    <row r="796" spans="1:5" x14ac:dyDescent="0.25">
      <c r="A796" s="48"/>
      <c r="D796" s="49"/>
      <c r="E796" s="50"/>
    </row>
    <row r="797" spans="1:5" x14ac:dyDescent="0.25">
      <c r="A797" s="48"/>
      <c r="D797" s="49"/>
      <c r="E797" s="50"/>
    </row>
    <row r="798" spans="1:5" x14ac:dyDescent="0.25">
      <c r="A798" s="48"/>
      <c r="D798" s="49"/>
      <c r="E798" s="50"/>
    </row>
    <row r="799" spans="1:5" x14ac:dyDescent="0.25">
      <c r="A799" s="48"/>
      <c r="D799" s="49"/>
      <c r="E799" s="50"/>
    </row>
    <row r="800" spans="1:5" x14ac:dyDescent="0.25">
      <c r="A800" s="48"/>
      <c r="D800" s="49"/>
      <c r="E800" s="50"/>
    </row>
    <row r="801" spans="1:5" x14ac:dyDescent="0.25">
      <c r="A801" s="48"/>
      <c r="D801" s="49"/>
      <c r="E801" s="50"/>
    </row>
    <row r="802" spans="1:5" x14ac:dyDescent="0.25">
      <c r="A802" s="48"/>
      <c r="D802" s="49"/>
      <c r="E802" s="50"/>
    </row>
    <row r="803" spans="1:5" x14ac:dyDescent="0.25">
      <c r="A803" s="48"/>
      <c r="D803" s="49"/>
      <c r="E803" s="50"/>
    </row>
    <row r="804" spans="1:5" x14ac:dyDescent="0.25">
      <c r="A804" s="48"/>
      <c r="D804" s="49"/>
      <c r="E804" s="50"/>
    </row>
    <row r="805" spans="1:5" x14ac:dyDescent="0.25">
      <c r="A805" s="48"/>
      <c r="D805" s="49"/>
      <c r="E805" s="50"/>
    </row>
    <row r="806" spans="1:5" x14ac:dyDescent="0.25">
      <c r="A806" s="48"/>
      <c r="D806" s="49"/>
      <c r="E806" s="50"/>
    </row>
    <row r="807" spans="1:5" x14ac:dyDescent="0.25">
      <c r="A807" s="48"/>
      <c r="D807" s="49"/>
      <c r="E807" s="50"/>
    </row>
    <row r="808" spans="1:5" x14ac:dyDescent="0.25">
      <c r="A808" s="48"/>
      <c r="D808" s="49"/>
      <c r="E808" s="50"/>
    </row>
    <row r="809" spans="1:5" x14ac:dyDescent="0.25">
      <c r="A809" s="48"/>
      <c r="D809" s="49"/>
      <c r="E809" s="50"/>
    </row>
    <row r="810" spans="1:5" x14ac:dyDescent="0.25">
      <c r="A810" s="48"/>
      <c r="D810" s="49"/>
      <c r="E810" s="50"/>
    </row>
    <row r="811" spans="1:5" x14ac:dyDescent="0.25">
      <c r="A811" s="48"/>
      <c r="D811" s="49"/>
      <c r="E811" s="50"/>
    </row>
    <row r="812" spans="1:5" x14ac:dyDescent="0.25">
      <c r="A812" s="48"/>
      <c r="D812" s="49"/>
      <c r="E812" s="50"/>
    </row>
    <row r="813" spans="1:5" x14ac:dyDescent="0.25">
      <c r="A813" s="48"/>
      <c r="D813" s="49"/>
      <c r="E813" s="50"/>
    </row>
    <row r="814" spans="1:5" x14ac:dyDescent="0.25">
      <c r="A814" s="48"/>
      <c r="D814" s="49"/>
      <c r="E814" s="50"/>
    </row>
    <row r="815" spans="1:5" x14ac:dyDescent="0.25">
      <c r="A815" s="48"/>
      <c r="D815" s="49"/>
      <c r="E815" s="50"/>
    </row>
    <row r="816" spans="1:5" x14ac:dyDescent="0.25">
      <c r="A816" s="48"/>
      <c r="D816" s="49"/>
      <c r="E816" s="50"/>
    </row>
    <row r="817" spans="1:5" x14ac:dyDescent="0.25">
      <c r="A817" s="48"/>
      <c r="D817" s="49"/>
      <c r="E817" s="50"/>
    </row>
    <row r="818" spans="1:5" x14ac:dyDescent="0.25">
      <c r="A818" s="48"/>
      <c r="D818" s="49"/>
      <c r="E818" s="50"/>
    </row>
    <row r="819" spans="1:5" x14ac:dyDescent="0.25">
      <c r="A819" s="48"/>
      <c r="D819" s="49"/>
      <c r="E819" s="50"/>
    </row>
    <row r="820" spans="1:5" x14ac:dyDescent="0.25">
      <c r="A820" s="48"/>
      <c r="D820" s="49"/>
      <c r="E820" s="50"/>
    </row>
    <row r="821" spans="1:5" x14ac:dyDescent="0.25">
      <c r="A821" s="48"/>
      <c r="D821" s="49"/>
      <c r="E821" s="50"/>
    </row>
    <row r="822" spans="1:5" x14ac:dyDescent="0.25">
      <c r="A822" s="48"/>
      <c r="D822" s="49"/>
      <c r="E822" s="50"/>
    </row>
    <row r="823" spans="1:5" x14ac:dyDescent="0.25">
      <c r="A823" s="48"/>
      <c r="D823" s="49"/>
      <c r="E823" s="50"/>
    </row>
    <row r="824" spans="1:5" x14ac:dyDescent="0.25">
      <c r="A824" s="48"/>
      <c r="D824" s="49"/>
      <c r="E824" s="50"/>
    </row>
    <row r="825" spans="1:5" x14ac:dyDescent="0.25">
      <c r="A825" s="48"/>
      <c r="D825" s="49"/>
      <c r="E825" s="50"/>
    </row>
    <row r="826" spans="1:5" x14ac:dyDescent="0.25">
      <c r="A826" s="48"/>
      <c r="D826" s="49"/>
      <c r="E826" s="50"/>
    </row>
    <row r="827" spans="1:5" x14ac:dyDescent="0.25">
      <c r="A827" s="48"/>
      <c r="D827" s="49"/>
      <c r="E827" s="50"/>
    </row>
    <row r="828" spans="1:5" x14ac:dyDescent="0.25">
      <c r="A828" s="48"/>
      <c r="D828" s="49"/>
      <c r="E828" s="50"/>
    </row>
    <row r="829" spans="1:5" x14ac:dyDescent="0.25">
      <c r="A829" s="48"/>
      <c r="D829" s="49"/>
      <c r="E829" s="50"/>
    </row>
    <row r="830" spans="1:5" x14ac:dyDescent="0.25">
      <c r="A830" s="48"/>
      <c r="D830" s="49"/>
      <c r="E830" s="50"/>
    </row>
    <row r="831" spans="1:5" x14ac:dyDescent="0.25">
      <c r="A831" s="48"/>
      <c r="D831" s="49"/>
      <c r="E831" s="50"/>
    </row>
    <row r="832" spans="1:5" x14ac:dyDescent="0.25">
      <c r="A832" s="48"/>
      <c r="D832" s="49"/>
      <c r="E832" s="50"/>
    </row>
    <row r="833" spans="1:5" x14ac:dyDescent="0.25">
      <c r="A833" s="48"/>
      <c r="D833" s="49"/>
      <c r="E833" s="50"/>
    </row>
    <row r="834" spans="1:5" x14ac:dyDescent="0.25">
      <c r="A834" s="48"/>
      <c r="D834" s="49"/>
      <c r="E834" s="50"/>
    </row>
    <row r="835" spans="1:5" x14ac:dyDescent="0.25">
      <c r="A835" s="48"/>
      <c r="D835" s="49"/>
      <c r="E835" s="50"/>
    </row>
    <row r="836" spans="1:5" x14ac:dyDescent="0.25">
      <c r="A836" s="48"/>
      <c r="D836" s="49"/>
      <c r="E836" s="50"/>
    </row>
    <row r="837" spans="1:5" x14ac:dyDescent="0.25">
      <c r="A837" s="48"/>
      <c r="D837" s="49"/>
      <c r="E837" s="50"/>
    </row>
    <row r="838" spans="1:5" x14ac:dyDescent="0.25">
      <c r="A838" s="48"/>
      <c r="D838" s="49"/>
      <c r="E838" s="50"/>
    </row>
    <row r="839" spans="1:5" x14ac:dyDescent="0.25">
      <c r="A839" s="48"/>
      <c r="D839" s="49"/>
      <c r="E839" s="50"/>
    </row>
    <row r="840" spans="1:5" x14ac:dyDescent="0.25">
      <c r="A840" s="48"/>
      <c r="D840" s="49"/>
      <c r="E840" s="50"/>
    </row>
    <row r="841" spans="1:5" x14ac:dyDescent="0.25">
      <c r="A841" s="48"/>
      <c r="D841" s="49"/>
      <c r="E841" s="50"/>
    </row>
    <row r="842" spans="1:5" x14ac:dyDescent="0.25">
      <c r="A842" s="48"/>
      <c r="D842" s="49"/>
      <c r="E842" s="50"/>
    </row>
    <row r="843" spans="1:5" x14ac:dyDescent="0.25">
      <c r="A843" s="48"/>
      <c r="D843" s="49"/>
      <c r="E843" s="50"/>
    </row>
    <row r="844" spans="1:5" x14ac:dyDescent="0.25">
      <c r="A844" s="48"/>
      <c r="D844" s="49"/>
      <c r="E844" s="50"/>
    </row>
    <row r="845" spans="1:5" x14ac:dyDescent="0.25">
      <c r="A845" s="48"/>
      <c r="D845" s="49"/>
      <c r="E845" s="50"/>
    </row>
    <row r="846" spans="1:5" x14ac:dyDescent="0.25">
      <c r="A846" s="48"/>
      <c r="D846" s="49"/>
      <c r="E846" s="50"/>
    </row>
    <row r="847" spans="1:5" x14ac:dyDescent="0.25">
      <c r="A847" s="48"/>
      <c r="D847" s="49"/>
      <c r="E847" s="50"/>
    </row>
    <row r="848" spans="1:5" x14ac:dyDescent="0.25">
      <c r="A848" s="48"/>
      <c r="D848" s="49"/>
      <c r="E848" s="50"/>
    </row>
    <row r="849" spans="1:5" x14ac:dyDescent="0.25">
      <c r="A849" s="48"/>
      <c r="D849" s="49"/>
      <c r="E849" s="50"/>
    </row>
    <row r="850" spans="1:5" x14ac:dyDescent="0.25">
      <c r="A850" s="48"/>
      <c r="D850" s="49"/>
      <c r="E850" s="50"/>
    </row>
    <row r="851" spans="1:5" x14ac:dyDescent="0.25">
      <c r="A851" s="48"/>
      <c r="D851" s="49"/>
      <c r="E851" s="50"/>
    </row>
    <row r="852" spans="1:5" x14ac:dyDescent="0.25">
      <c r="A852" s="48"/>
      <c r="D852" s="49"/>
      <c r="E852" s="50"/>
    </row>
    <row r="853" spans="1:5" x14ac:dyDescent="0.25">
      <c r="A853" s="48"/>
      <c r="D853" s="49"/>
      <c r="E853" s="50"/>
    </row>
    <row r="854" spans="1:5" x14ac:dyDescent="0.25">
      <c r="A854" s="48"/>
      <c r="D854" s="49"/>
      <c r="E854" s="50"/>
    </row>
    <row r="855" spans="1:5" x14ac:dyDescent="0.25">
      <c r="A855" s="48"/>
      <c r="D855" s="49"/>
      <c r="E855" s="50"/>
    </row>
    <row r="856" spans="1:5" x14ac:dyDescent="0.25">
      <c r="A856" s="48"/>
      <c r="D856" s="49"/>
      <c r="E856" s="50"/>
    </row>
    <row r="857" spans="1:5" x14ac:dyDescent="0.25">
      <c r="A857" s="48"/>
      <c r="D857" s="49"/>
      <c r="E857" s="50"/>
    </row>
    <row r="858" spans="1:5" x14ac:dyDescent="0.25">
      <c r="A858" s="48"/>
      <c r="D858" s="49"/>
      <c r="E858" s="50"/>
    </row>
    <row r="859" spans="1:5" x14ac:dyDescent="0.25">
      <c r="A859" s="48"/>
      <c r="D859" s="49"/>
      <c r="E859" s="50"/>
    </row>
    <row r="860" spans="1:5" x14ac:dyDescent="0.25">
      <c r="A860" s="48"/>
      <c r="D860" s="49"/>
      <c r="E860" s="50"/>
    </row>
    <row r="861" spans="1:5" x14ac:dyDescent="0.25">
      <c r="A861" s="48"/>
      <c r="D861" s="49"/>
      <c r="E861" s="50"/>
    </row>
    <row r="862" spans="1:5" x14ac:dyDescent="0.25">
      <c r="A862" s="48"/>
      <c r="D862" s="49"/>
      <c r="E862" s="50"/>
    </row>
    <row r="863" spans="1:5" x14ac:dyDescent="0.25">
      <c r="A863" s="48"/>
      <c r="D863" s="49"/>
      <c r="E863" s="50"/>
    </row>
    <row r="864" spans="1:5" x14ac:dyDescent="0.25">
      <c r="A864" s="48"/>
      <c r="D864" s="49"/>
      <c r="E864" s="50"/>
    </row>
    <row r="865" spans="1:5" x14ac:dyDescent="0.25">
      <c r="A865" s="48"/>
      <c r="D865" s="49"/>
      <c r="E865" s="50"/>
    </row>
    <row r="866" spans="1:5" x14ac:dyDescent="0.25">
      <c r="A866" s="48"/>
      <c r="D866" s="49"/>
      <c r="E866" s="50"/>
    </row>
    <row r="867" spans="1:5" x14ac:dyDescent="0.25">
      <c r="A867" s="48"/>
      <c r="D867" s="49"/>
      <c r="E867" s="50"/>
    </row>
    <row r="868" spans="1:5" x14ac:dyDescent="0.25">
      <c r="A868" s="48"/>
      <c r="D868" s="49"/>
      <c r="E868" s="50"/>
    </row>
    <row r="869" spans="1:5" x14ac:dyDescent="0.25">
      <c r="A869" s="48"/>
      <c r="D869" s="49"/>
      <c r="E869" s="50"/>
    </row>
    <row r="870" spans="1:5" x14ac:dyDescent="0.25">
      <c r="A870" s="48"/>
      <c r="D870" s="49"/>
      <c r="E870" s="50"/>
    </row>
    <row r="871" spans="1:5" x14ac:dyDescent="0.25">
      <c r="A871" s="48"/>
      <c r="D871" s="49"/>
      <c r="E871" s="50"/>
    </row>
    <row r="872" spans="1:5" x14ac:dyDescent="0.25">
      <c r="A872" s="48"/>
      <c r="D872" s="49"/>
      <c r="E872" s="50"/>
    </row>
    <row r="873" spans="1:5" x14ac:dyDescent="0.25">
      <c r="A873" s="48"/>
      <c r="D873" s="49"/>
      <c r="E873" s="50"/>
    </row>
    <row r="874" spans="1:5" x14ac:dyDescent="0.25">
      <c r="A874" s="48"/>
      <c r="D874" s="49"/>
      <c r="E874" s="50"/>
    </row>
    <row r="875" spans="1:5" x14ac:dyDescent="0.25">
      <c r="A875" s="48"/>
      <c r="D875" s="49"/>
      <c r="E875" s="50"/>
    </row>
    <row r="876" spans="1:5" x14ac:dyDescent="0.25">
      <c r="A876" s="48"/>
      <c r="D876" s="49"/>
      <c r="E876" s="50"/>
    </row>
    <row r="877" spans="1:5" x14ac:dyDescent="0.25">
      <c r="A877" s="48"/>
      <c r="D877" s="49"/>
      <c r="E877" s="50"/>
    </row>
    <row r="878" spans="1:5" x14ac:dyDescent="0.25">
      <c r="A878" s="48"/>
      <c r="D878" s="49"/>
      <c r="E878" s="50"/>
    </row>
    <row r="879" spans="1:5" x14ac:dyDescent="0.25">
      <c r="A879" s="48"/>
      <c r="D879" s="49"/>
      <c r="E879" s="50"/>
    </row>
    <row r="880" spans="1:5" x14ac:dyDescent="0.25">
      <c r="A880" s="48"/>
      <c r="D880" s="49"/>
      <c r="E880" s="50"/>
    </row>
    <row r="881" spans="1:5" x14ac:dyDescent="0.25">
      <c r="A881" s="48"/>
      <c r="D881" s="49"/>
      <c r="E881" s="50"/>
    </row>
    <row r="882" spans="1:5" x14ac:dyDescent="0.25">
      <c r="A882" s="48"/>
      <c r="D882" s="49"/>
      <c r="E882" s="50"/>
    </row>
    <row r="883" spans="1:5" x14ac:dyDescent="0.25">
      <c r="A883" s="48"/>
      <c r="D883" s="49"/>
      <c r="E883" s="50"/>
    </row>
    <row r="884" spans="1:5" x14ac:dyDescent="0.25">
      <c r="A884" s="48"/>
      <c r="D884" s="49"/>
      <c r="E884" s="50"/>
    </row>
    <row r="885" spans="1:5" x14ac:dyDescent="0.25">
      <c r="A885" s="48"/>
      <c r="D885" s="49"/>
      <c r="E885" s="50"/>
    </row>
    <row r="886" spans="1:5" x14ac:dyDescent="0.25">
      <c r="A886" s="48"/>
      <c r="D886" s="49"/>
      <c r="E886" s="50"/>
    </row>
    <row r="887" spans="1:5" x14ac:dyDescent="0.25">
      <c r="A887" s="48"/>
      <c r="D887" s="49"/>
      <c r="E887" s="50"/>
    </row>
    <row r="888" spans="1:5" x14ac:dyDescent="0.25">
      <c r="A888" s="48"/>
      <c r="D888" s="49"/>
      <c r="E888" s="50"/>
    </row>
    <row r="889" spans="1:5" x14ac:dyDescent="0.25">
      <c r="A889" s="48"/>
      <c r="D889" s="49"/>
      <c r="E889" s="50"/>
    </row>
    <row r="890" spans="1:5" x14ac:dyDescent="0.25">
      <c r="A890" s="48"/>
      <c r="D890" s="49"/>
      <c r="E890" s="50"/>
    </row>
    <row r="891" spans="1:5" x14ac:dyDescent="0.25">
      <c r="A891" s="48"/>
      <c r="D891" s="49"/>
      <c r="E891" s="50"/>
    </row>
    <row r="892" spans="1:5" x14ac:dyDescent="0.25">
      <c r="A892" s="48"/>
      <c r="D892" s="49"/>
      <c r="E892" s="50"/>
    </row>
    <row r="893" spans="1:5" x14ac:dyDescent="0.25">
      <c r="A893" s="48"/>
      <c r="D893" s="49"/>
      <c r="E893" s="50"/>
    </row>
    <row r="894" spans="1:5" x14ac:dyDescent="0.25">
      <c r="A894" s="48"/>
      <c r="D894" s="49"/>
      <c r="E894" s="50"/>
    </row>
    <row r="895" spans="1:5" x14ac:dyDescent="0.25">
      <c r="A895" s="48"/>
      <c r="D895" s="49"/>
      <c r="E895" s="50"/>
    </row>
    <row r="896" spans="1:5" x14ac:dyDescent="0.25">
      <c r="A896" s="48"/>
      <c r="D896" s="49"/>
      <c r="E896" s="50"/>
    </row>
    <row r="897" spans="1:5" x14ac:dyDescent="0.25">
      <c r="A897" s="48"/>
      <c r="D897" s="49"/>
      <c r="E897" s="50"/>
    </row>
    <row r="898" spans="1:5" x14ac:dyDescent="0.25">
      <c r="A898" s="48"/>
      <c r="D898" s="49"/>
      <c r="E898" s="50"/>
    </row>
    <row r="899" spans="1:5" x14ac:dyDescent="0.25">
      <c r="A899" s="48"/>
      <c r="D899" s="49"/>
      <c r="E899" s="50"/>
    </row>
    <row r="900" spans="1:5" x14ac:dyDescent="0.25">
      <c r="A900" s="48"/>
      <c r="D900" s="49"/>
      <c r="E900" s="50"/>
    </row>
    <row r="901" spans="1:5" x14ac:dyDescent="0.25">
      <c r="A901" s="48"/>
      <c r="D901" s="49"/>
      <c r="E901" s="50"/>
    </row>
    <row r="902" spans="1:5" x14ac:dyDescent="0.25">
      <c r="A902" s="48"/>
      <c r="D902" s="49"/>
      <c r="E902" s="50"/>
    </row>
    <row r="903" spans="1:5" x14ac:dyDescent="0.25">
      <c r="A903" s="48"/>
      <c r="D903" s="49"/>
      <c r="E903" s="50"/>
    </row>
    <row r="904" spans="1:5" x14ac:dyDescent="0.25">
      <c r="A904" s="48"/>
      <c r="D904" s="49"/>
      <c r="E904" s="50"/>
    </row>
    <row r="905" spans="1:5" x14ac:dyDescent="0.25">
      <c r="A905" s="48"/>
      <c r="D905" s="49"/>
      <c r="E905" s="50"/>
    </row>
    <row r="906" spans="1:5" x14ac:dyDescent="0.25">
      <c r="A906" s="48"/>
      <c r="D906" s="49"/>
      <c r="E906" s="50"/>
    </row>
    <row r="907" spans="1:5" x14ac:dyDescent="0.25">
      <c r="A907" s="48"/>
      <c r="D907" s="49"/>
      <c r="E907" s="50"/>
    </row>
    <row r="908" spans="1:5" x14ac:dyDescent="0.25">
      <c r="A908" s="48"/>
      <c r="D908" s="49"/>
      <c r="E908" s="50"/>
    </row>
    <row r="909" spans="1:5" x14ac:dyDescent="0.25">
      <c r="A909" s="48"/>
      <c r="D909" s="49"/>
      <c r="E909" s="50"/>
    </row>
    <row r="910" spans="1:5" x14ac:dyDescent="0.25">
      <c r="A910" s="48"/>
      <c r="D910" s="49"/>
      <c r="E910" s="50"/>
    </row>
    <row r="911" spans="1:5" x14ac:dyDescent="0.25">
      <c r="A911" s="48"/>
      <c r="D911" s="49"/>
      <c r="E911" s="50"/>
    </row>
    <row r="912" spans="1:5" x14ac:dyDescent="0.25">
      <c r="A912" s="48"/>
      <c r="D912" s="49"/>
      <c r="E912" s="50"/>
    </row>
    <row r="913" spans="1:5" x14ac:dyDescent="0.25">
      <c r="A913" s="48"/>
      <c r="D913" s="49"/>
      <c r="E913" s="50"/>
    </row>
    <row r="914" spans="1:5" x14ac:dyDescent="0.25">
      <c r="A914" s="48"/>
      <c r="D914" s="49"/>
      <c r="E914" s="50"/>
    </row>
    <row r="915" spans="1:5" x14ac:dyDescent="0.25">
      <c r="A915" s="48"/>
      <c r="D915" s="49"/>
      <c r="E915" s="50"/>
    </row>
    <row r="916" spans="1:5" x14ac:dyDescent="0.25">
      <c r="A916" s="48"/>
      <c r="D916" s="49"/>
      <c r="E916" s="50"/>
    </row>
    <row r="917" spans="1:5" x14ac:dyDescent="0.25">
      <c r="A917" s="48"/>
      <c r="D917" s="49"/>
      <c r="E917" s="50"/>
    </row>
    <row r="918" spans="1:5" x14ac:dyDescent="0.25">
      <c r="A918" s="48"/>
      <c r="D918" s="49"/>
      <c r="E918" s="50"/>
    </row>
    <row r="919" spans="1:5" x14ac:dyDescent="0.25">
      <c r="A919" s="48"/>
      <c r="D919" s="49"/>
      <c r="E919" s="50"/>
    </row>
    <row r="920" spans="1:5" x14ac:dyDescent="0.25">
      <c r="A920" s="48"/>
      <c r="D920" s="49"/>
      <c r="E920" s="50"/>
    </row>
    <row r="921" spans="1:5" x14ac:dyDescent="0.25">
      <c r="A921" s="48"/>
      <c r="D921" s="49"/>
      <c r="E921" s="50"/>
    </row>
    <row r="922" spans="1:5" x14ac:dyDescent="0.25">
      <c r="A922" s="48"/>
      <c r="D922" s="49"/>
      <c r="E922" s="50"/>
    </row>
    <row r="923" spans="1:5" x14ac:dyDescent="0.25">
      <c r="A923" s="48"/>
      <c r="D923" s="49"/>
      <c r="E923" s="50"/>
    </row>
    <row r="924" spans="1:5" x14ac:dyDescent="0.25">
      <c r="A924" s="48"/>
      <c r="D924" s="49"/>
      <c r="E924" s="50"/>
    </row>
    <row r="925" spans="1:5" x14ac:dyDescent="0.25">
      <c r="A925" s="48"/>
      <c r="D925" s="49"/>
      <c r="E925" s="50"/>
    </row>
    <row r="926" spans="1:5" x14ac:dyDescent="0.25">
      <c r="A926" s="48"/>
      <c r="D926" s="49"/>
      <c r="E926" s="50"/>
    </row>
    <row r="927" spans="1:5" x14ac:dyDescent="0.25">
      <c r="A927" s="48"/>
      <c r="D927" s="49"/>
      <c r="E927" s="50"/>
    </row>
    <row r="928" spans="1:5" x14ac:dyDescent="0.25">
      <c r="A928" s="48"/>
      <c r="D928" s="49"/>
      <c r="E928" s="50"/>
    </row>
    <row r="929" spans="1:5" x14ac:dyDescent="0.25">
      <c r="A929" s="48"/>
      <c r="D929" s="49"/>
      <c r="E929" s="50"/>
    </row>
    <row r="930" spans="1:5" x14ac:dyDescent="0.25">
      <c r="A930" s="48"/>
      <c r="D930" s="49"/>
      <c r="E930" s="50"/>
    </row>
    <row r="931" spans="1:5" x14ac:dyDescent="0.25">
      <c r="A931" s="48"/>
      <c r="D931" s="49"/>
      <c r="E931" s="50"/>
    </row>
    <row r="932" spans="1:5" x14ac:dyDescent="0.25">
      <c r="A932" s="48"/>
      <c r="D932" s="49"/>
      <c r="E932" s="50"/>
    </row>
    <row r="933" spans="1:5" x14ac:dyDescent="0.25">
      <c r="A933" s="48"/>
      <c r="D933" s="49"/>
      <c r="E933" s="50"/>
    </row>
    <row r="934" spans="1:5" x14ac:dyDescent="0.25">
      <c r="A934" s="48"/>
      <c r="D934" s="49"/>
      <c r="E934" s="50"/>
    </row>
    <row r="935" spans="1:5" x14ac:dyDescent="0.25">
      <c r="A935" s="48"/>
      <c r="D935" s="49"/>
      <c r="E935" s="50"/>
    </row>
    <row r="936" spans="1:5" x14ac:dyDescent="0.25">
      <c r="A936" s="48"/>
      <c r="D936" s="49"/>
      <c r="E936" s="50"/>
    </row>
    <row r="937" spans="1:5" x14ac:dyDescent="0.25">
      <c r="A937" s="48"/>
      <c r="D937" s="49"/>
      <c r="E937" s="50"/>
    </row>
    <row r="938" spans="1:5" x14ac:dyDescent="0.25">
      <c r="A938" s="48"/>
      <c r="D938" s="49"/>
      <c r="E938" s="50"/>
    </row>
    <row r="939" spans="1:5" x14ac:dyDescent="0.25">
      <c r="A939" s="48"/>
      <c r="D939" s="49"/>
      <c r="E939" s="50"/>
    </row>
    <row r="940" spans="1:5" x14ac:dyDescent="0.25">
      <c r="A940" s="48"/>
      <c r="D940" s="49"/>
      <c r="E940" s="50"/>
    </row>
    <row r="941" spans="1:5" x14ac:dyDescent="0.25">
      <c r="A941" s="48"/>
      <c r="D941" s="49"/>
      <c r="E941" s="50"/>
    </row>
    <row r="942" spans="1:5" x14ac:dyDescent="0.25">
      <c r="A942" s="48"/>
      <c r="D942" s="49"/>
      <c r="E942" s="50"/>
    </row>
    <row r="943" spans="1:5" x14ac:dyDescent="0.25">
      <c r="A943" s="48"/>
      <c r="D943" s="49"/>
      <c r="E943" s="50"/>
    </row>
    <row r="944" spans="1:5" x14ac:dyDescent="0.25">
      <c r="A944" s="48"/>
      <c r="D944" s="49"/>
      <c r="E944" s="50"/>
    </row>
    <row r="945" spans="1:5" x14ac:dyDescent="0.25">
      <c r="A945" s="48"/>
      <c r="D945" s="49"/>
      <c r="E945" s="50"/>
    </row>
    <row r="946" spans="1:5" x14ac:dyDescent="0.25">
      <c r="A946" s="48"/>
      <c r="D946" s="49"/>
      <c r="E946" s="50"/>
    </row>
    <row r="947" spans="1:5" x14ac:dyDescent="0.25">
      <c r="A947" s="48"/>
      <c r="D947" s="49"/>
      <c r="E947" s="50"/>
    </row>
    <row r="948" spans="1:5" x14ac:dyDescent="0.25">
      <c r="A948" s="48"/>
      <c r="D948" s="49"/>
      <c r="E948" s="50"/>
    </row>
    <row r="949" spans="1:5" x14ac:dyDescent="0.25">
      <c r="A949" s="48"/>
      <c r="D949" s="49"/>
      <c r="E949" s="50"/>
    </row>
    <row r="950" spans="1:5" x14ac:dyDescent="0.25">
      <c r="A950" s="48"/>
      <c r="D950" s="49"/>
      <c r="E950" s="50"/>
    </row>
    <row r="951" spans="1:5" x14ac:dyDescent="0.25">
      <c r="A951" s="48"/>
      <c r="D951" s="49"/>
      <c r="E951" s="50"/>
    </row>
    <row r="952" spans="1:5" x14ac:dyDescent="0.25">
      <c r="A952" s="48"/>
      <c r="D952" s="49"/>
      <c r="E952" s="50"/>
    </row>
    <row r="953" spans="1:5" x14ac:dyDescent="0.25">
      <c r="A953" s="48"/>
      <c r="D953" s="49"/>
      <c r="E953" s="50"/>
    </row>
    <row r="954" spans="1:5" x14ac:dyDescent="0.25">
      <c r="A954" s="48"/>
      <c r="D954" s="49"/>
      <c r="E954" s="50"/>
    </row>
    <row r="955" spans="1:5" x14ac:dyDescent="0.25">
      <c r="A955" s="48"/>
      <c r="D955" s="49"/>
      <c r="E955" s="50"/>
    </row>
    <row r="956" spans="1:5" x14ac:dyDescent="0.25">
      <c r="A956" s="48"/>
      <c r="D956" s="49"/>
      <c r="E956" s="50"/>
    </row>
    <row r="957" spans="1:5" x14ac:dyDescent="0.25">
      <c r="A957" s="48"/>
      <c r="D957" s="49"/>
      <c r="E957" s="50"/>
    </row>
    <row r="958" spans="1:5" x14ac:dyDescent="0.25">
      <c r="A958" s="48"/>
      <c r="D958" s="49"/>
      <c r="E958" s="50"/>
    </row>
    <row r="959" spans="1:5" x14ac:dyDescent="0.25">
      <c r="A959" s="48"/>
      <c r="D959" s="49"/>
      <c r="E959" s="50"/>
    </row>
    <row r="960" spans="1:5" x14ac:dyDescent="0.25">
      <c r="A960" s="48"/>
      <c r="D960" s="49"/>
      <c r="E960" s="50"/>
    </row>
    <row r="961" spans="1:5" x14ac:dyDescent="0.25">
      <c r="A961" s="48"/>
      <c r="D961" s="49"/>
      <c r="E961" s="50"/>
    </row>
    <row r="962" spans="1:5" x14ac:dyDescent="0.25">
      <c r="A962" s="48"/>
      <c r="D962" s="49"/>
      <c r="E962" s="50"/>
    </row>
    <row r="963" spans="1:5" x14ac:dyDescent="0.25">
      <c r="A963" s="48"/>
      <c r="D963" s="49"/>
      <c r="E963" s="50"/>
    </row>
    <row r="964" spans="1:5" x14ac:dyDescent="0.25">
      <c r="A964" s="48"/>
      <c r="D964" s="49"/>
      <c r="E964" s="50"/>
    </row>
    <row r="965" spans="1:5" x14ac:dyDescent="0.25">
      <c r="A965" s="48"/>
      <c r="D965" s="49"/>
      <c r="E965" s="50"/>
    </row>
    <row r="966" spans="1:5" x14ac:dyDescent="0.25">
      <c r="A966" s="48"/>
      <c r="D966" s="49"/>
      <c r="E966" s="50"/>
    </row>
    <row r="967" spans="1:5" x14ac:dyDescent="0.25">
      <c r="A967" s="48"/>
      <c r="D967" s="49"/>
      <c r="E967" s="50"/>
    </row>
    <row r="968" spans="1:5" x14ac:dyDescent="0.25">
      <c r="A968" s="48"/>
      <c r="D968" s="49"/>
      <c r="E968" s="50"/>
    </row>
    <row r="969" spans="1:5" x14ac:dyDescent="0.25">
      <c r="A969" s="48"/>
      <c r="D969" s="49"/>
      <c r="E969" s="50"/>
    </row>
    <row r="970" spans="1:5" x14ac:dyDescent="0.25">
      <c r="A970" s="48"/>
      <c r="D970" s="49"/>
      <c r="E970" s="50"/>
    </row>
    <row r="971" spans="1:5" x14ac:dyDescent="0.25">
      <c r="A971" s="48"/>
      <c r="D971" s="49"/>
      <c r="E971" s="50"/>
    </row>
    <row r="972" spans="1:5" x14ac:dyDescent="0.25">
      <c r="A972" s="48"/>
      <c r="D972" s="49"/>
      <c r="E972" s="50"/>
    </row>
    <row r="973" spans="1:5" x14ac:dyDescent="0.25">
      <c r="A973" s="48"/>
      <c r="D973" s="49"/>
      <c r="E973" s="50"/>
    </row>
    <row r="974" spans="1:5" x14ac:dyDescent="0.25">
      <c r="A974" s="48"/>
      <c r="D974" s="49"/>
      <c r="E974" s="50"/>
    </row>
    <row r="975" spans="1:5" x14ac:dyDescent="0.25">
      <c r="A975" s="48"/>
      <c r="D975" s="49"/>
      <c r="E975" s="50"/>
    </row>
    <row r="976" spans="1:5" x14ac:dyDescent="0.25">
      <c r="A976" s="48"/>
      <c r="D976" s="49"/>
      <c r="E976" s="50"/>
    </row>
    <row r="977" spans="1:5" x14ac:dyDescent="0.25">
      <c r="A977" s="48"/>
      <c r="D977" s="49"/>
      <c r="E977" s="50"/>
    </row>
    <row r="978" spans="1:5" x14ac:dyDescent="0.25">
      <c r="A978" s="48"/>
      <c r="D978" s="49"/>
      <c r="E978" s="50"/>
    </row>
    <row r="979" spans="1:5" x14ac:dyDescent="0.25">
      <c r="A979" s="48"/>
      <c r="D979" s="49"/>
      <c r="E979" s="50"/>
    </row>
    <row r="980" spans="1:5" x14ac:dyDescent="0.25">
      <c r="A980" s="48"/>
      <c r="D980" s="49"/>
      <c r="E980" s="50"/>
    </row>
    <row r="981" spans="1:5" x14ac:dyDescent="0.25">
      <c r="A981" s="48"/>
      <c r="D981" s="49"/>
      <c r="E981" s="50"/>
    </row>
    <row r="982" spans="1:5" x14ac:dyDescent="0.25">
      <c r="A982" s="48"/>
      <c r="D982" s="49"/>
      <c r="E982" s="50"/>
    </row>
    <row r="983" spans="1:5" x14ac:dyDescent="0.25">
      <c r="A983" s="48"/>
      <c r="D983" s="49"/>
      <c r="E983" s="50"/>
    </row>
    <row r="984" spans="1:5" x14ac:dyDescent="0.25">
      <c r="A984" s="48"/>
      <c r="D984" s="49"/>
      <c r="E984" s="50"/>
    </row>
    <row r="985" spans="1:5" x14ac:dyDescent="0.25">
      <c r="A985" s="48"/>
      <c r="D985" s="49"/>
      <c r="E985" s="50"/>
    </row>
    <row r="986" spans="1:5" x14ac:dyDescent="0.25">
      <c r="A986" s="48"/>
      <c r="D986" s="49"/>
      <c r="E986" s="50"/>
    </row>
    <row r="987" spans="1:5" x14ac:dyDescent="0.25">
      <c r="A987" s="48"/>
      <c r="D987" s="49"/>
      <c r="E987" s="50"/>
    </row>
    <row r="988" spans="1:5" x14ac:dyDescent="0.25">
      <c r="A988" s="48"/>
      <c r="D988" s="49"/>
      <c r="E988" s="50"/>
    </row>
    <row r="989" spans="1:5" x14ac:dyDescent="0.25">
      <c r="A989" s="48"/>
      <c r="D989" s="49"/>
      <c r="E989" s="50"/>
    </row>
    <row r="990" spans="1:5" x14ac:dyDescent="0.25">
      <c r="A990" s="48"/>
      <c r="D990" s="49"/>
      <c r="E990" s="50"/>
    </row>
    <row r="991" spans="1:5" x14ac:dyDescent="0.25">
      <c r="A991" s="48"/>
      <c r="D991" s="49"/>
      <c r="E991" s="50"/>
    </row>
  </sheetData>
  <mergeCells count="2">
    <mergeCell ref="A1:F1"/>
    <mergeCell ref="A2:F2"/>
  </mergeCell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22"/>
  <sheetViews>
    <sheetView workbookViewId="0"/>
  </sheetViews>
  <sheetFormatPr defaultColWidth="12.625" defaultRowHeight="15" customHeight="1" x14ac:dyDescent="0.2"/>
  <cols>
    <col min="1" max="1" width="9.25" customWidth="1"/>
    <col min="2" max="2" width="26.25" customWidth="1"/>
    <col min="3" max="3" width="38" customWidth="1"/>
    <col min="4" max="4" width="53" customWidth="1"/>
    <col min="5" max="5" width="23.125" customWidth="1"/>
    <col min="6" max="6" width="11.875" customWidth="1"/>
  </cols>
  <sheetData>
    <row r="1" spans="1:6" ht="15" customHeight="1" x14ac:dyDescent="0.2">
      <c r="A1" s="131" t="s">
        <v>2</v>
      </c>
      <c r="B1" s="132"/>
      <c r="C1" s="132"/>
      <c r="D1" s="132"/>
      <c r="E1" s="132"/>
      <c r="F1" s="132"/>
    </row>
    <row r="2" spans="1:6" ht="15" customHeight="1" x14ac:dyDescent="0.2">
      <c r="A2" s="133" t="s">
        <v>3</v>
      </c>
      <c r="B2" s="134"/>
      <c r="C2" s="134"/>
      <c r="D2" s="134"/>
      <c r="E2" s="134"/>
      <c r="F2" s="135"/>
    </row>
    <row r="3" spans="1:6" ht="15" customHeight="1" x14ac:dyDescent="0.2">
      <c r="A3" s="1" t="s">
        <v>4</v>
      </c>
      <c r="B3" s="2" t="s">
        <v>5</v>
      </c>
      <c r="C3" s="2" t="s">
        <v>6</v>
      </c>
      <c r="D3" s="2" t="s">
        <v>7</v>
      </c>
      <c r="E3" s="2" t="s">
        <v>8</v>
      </c>
      <c r="F3" s="3" t="s">
        <v>9</v>
      </c>
    </row>
    <row r="4" spans="1:6" ht="15" customHeight="1" x14ac:dyDescent="0.2">
      <c r="A4" s="4" t="s">
        <v>10</v>
      </c>
      <c r="B4" s="5" t="s">
        <v>11</v>
      </c>
      <c r="C4" s="5" t="s">
        <v>12</v>
      </c>
      <c r="D4" s="9" t="s">
        <v>13</v>
      </c>
      <c r="E4" s="5"/>
      <c r="F4" s="11" t="b">
        <v>0</v>
      </c>
    </row>
    <row r="5" spans="1:6" ht="15" customHeight="1" x14ac:dyDescent="0.2">
      <c r="A5" s="13" t="s">
        <v>10</v>
      </c>
      <c r="B5" s="16" t="s">
        <v>20</v>
      </c>
      <c r="C5" s="18" t="str">
        <f>HYPERLINK("https://learninglab.si.edu/profile/45521","Talk with Me Toolkit")</f>
        <v>Talk with Me Toolkit</v>
      </c>
      <c r="D5" s="18" t="s">
        <v>25</v>
      </c>
      <c r="E5" s="16"/>
      <c r="F5" s="11" t="b">
        <v>0</v>
      </c>
    </row>
    <row r="6" spans="1:6" ht="15" customHeight="1" x14ac:dyDescent="0.2">
      <c r="A6" s="13" t="s">
        <v>10</v>
      </c>
      <c r="B6" s="16" t="s">
        <v>20</v>
      </c>
      <c r="C6" s="18" t="str">
        <f>HYPERLINK("https://learninglab.si.edu/profile/45521","Smithsonian Early Enrichment Center")</f>
        <v>Smithsonian Early Enrichment Center</v>
      </c>
      <c r="D6" s="18" t="s">
        <v>25</v>
      </c>
      <c r="E6" s="16"/>
      <c r="F6" s="11" t="b">
        <v>0</v>
      </c>
    </row>
    <row r="7" spans="1:6" ht="15" customHeight="1" x14ac:dyDescent="0.2">
      <c r="A7" s="25">
        <v>43895</v>
      </c>
      <c r="B7" s="23" t="s">
        <v>29</v>
      </c>
      <c r="C7" s="23" t="s">
        <v>30</v>
      </c>
      <c r="D7" s="9" t="s">
        <v>31</v>
      </c>
      <c r="E7" s="23"/>
      <c r="F7" s="11" t="b">
        <v>0</v>
      </c>
    </row>
    <row r="8" spans="1:6" ht="15" customHeight="1" x14ac:dyDescent="0.2">
      <c r="A8" s="25">
        <v>43895</v>
      </c>
      <c r="B8" s="16" t="s">
        <v>33</v>
      </c>
      <c r="C8" s="16" t="s">
        <v>34</v>
      </c>
      <c r="D8" s="9" t="s">
        <v>36</v>
      </c>
      <c r="E8" s="16"/>
      <c r="F8" s="11" t="b">
        <v>0</v>
      </c>
    </row>
    <row r="9" spans="1:6" ht="15" customHeight="1" x14ac:dyDescent="0.2">
      <c r="A9" s="25">
        <v>43895</v>
      </c>
      <c r="B9" s="16" t="s">
        <v>37</v>
      </c>
      <c r="C9" s="16" t="s">
        <v>38</v>
      </c>
      <c r="D9" s="9" t="s">
        <v>39</v>
      </c>
      <c r="E9" s="16"/>
      <c r="F9" s="11" t="b">
        <v>0</v>
      </c>
    </row>
    <row r="10" spans="1:6" ht="15" customHeight="1" x14ac:dyDescent="0.2">
      <c r="A10" s="25">
        <v>43895</v>
      </c>
      <c r="B10" s="16" t="s">
        <v>43</v>
      </c>
      <c r="C10" s="33"/>
      <c r="D10" s="16"/>
      <c r="E10" s="16"/>
      <c r="F10" s="11" t="b">
        <v>0</v>
      </c>
    </row>
    <row r="11" spans="1:6" ht="15" customHeight="1" x14ac:dyDescent="0.2">
      <c r="A11" s="25">
        <v>43895</v>
      </c>
      <c r="B11" s="16" t="s">
        <v>45</v>
      </c>
      <c r="C11" s="24" t="s">
        <v>46</v>
      </c>
      <c r="D11" s="9" t="s">
        <v>47</v>
      </c>
      <c r="E11" s="16"/>
      <c r="F11" s="11" t="b">
        <v>0</v>
      </c>
    </row>
    <row r="12" spans="1:6" ht="15" customHeight="1" x14ac:dyDescent="0.2">
      <c r="A12" s="25">
        <v>43895</v>
      </c>
      <c r="B12" s="16" t="s">
        <v>50</v>
      </c>
      <c r="C12" s="16" t="s">
        <v>51</v>
      </c>
      <c r="D12" s="9" t="s">
        <v>52</v>
      </c>
      <c r="E12" s="34" t="s">
        <v>54</v>
      </c>
      <c r="F12" s="11" t="b">
        <v>0</v>
      </c>
    </row>
    <row r="13" spans="1:6" ht="15" customHeight="1" x14ac:dyDescent="0.2">
      <c r="A13" s="25">
        <v>43895</v>
      </c>
      <c r="B13" s="16" t="s">
        <v>56</v>
      </c>
      <c r="C13" s="16" t="s">
        <v>57</v>
      </c>
      <c r="D13" s="9" t="s">
        <v>58</v>
      </c>
      <c r="E13" s="34" t="s">
        <v>54</v>
      </c>
      <c r="F13" s="11" t="b">
        <v>0</v>
      </c>
    </row>
    <row r="14" spans="1:6" ht="15" customHeight="1" x14ac:dyDescent="0.2">
      <c r="A14" s="25">
        <v>43895</v>
      </c>
      <c r="B14" s="16" t="s">
        <v>61</v>
      </c>
      <c r="C14" s="16" t="s">
        <v>63</v>
      </c>
      <c r="D14" s="9" t="s">
        <v>65</v>
      </c>
      <c r="E14" s="34" t="s">
        <v>67</v>
      </c>
      <c r="F14" s="11" t="b">
        <v>0</v>
      </c>
    </row>
    <row r="15" spans="1:6" ht="15" customHeight="1" x14ac:dyDescent="0.2">
      <c r="A15" s="25">
        <v>43895</v>
      </c>
      <c r="B15" s="16" t="s">
        <v>61</v>
      </c>
      <c r="C15" s="16" t="s">
        <v>68</v>
      </c>
      <c r="D15" s="9" t="s">
        <v>69</v>
      </c>
      <c r="E15" s="34" t="s">
        <v>67</v>
      </c>
      <c r="F15" s="11" t="b">
        <v>1</v>
      </c>
    </row>
    <row r="16" spans="1:6" ht="15" customHeight="1" x14ac:dyDescent="0.2">
      <c r="A16" s="25">
        <v>43895</v>
      </c>
      <c r="B16" s="16" t="s">
        <v>75</v>
      </c>
      <c r="C16" s="16" t="s">
        <v>77</v>
      </c>
      <c r="D16" s="9" t="s">
        <v>79</v>
      </c>
      <c r="E16" s="34" t="s">
        <v>81</v>
      </c>
      <c r="F16" s="11" t="b">
        <v>0</v>
      </c>
    </row>
    <row r="17" spans="1:6" ht="15" customHeight="1" x14ac:dyDescent="0.2">
      <c r="A17" s="25">
        <v>43895</v>
      </c>
      <c r="B17" s="16" t="s">
        <v>75</v>
      </c>
      <c r="C17" s="40" t="s">
        <v>83</v>
      </c>
      <c r="D17" s="9" t="s">
        <v>85</v>
      </c>
      <c r="E17" s="34" t="s">
        <v>81</v>
      </c>
      <c r="F17" s="11" t="b">
        <v>1</v>
      </c>
    </row>
    <row r="18" spans="1:6" ht="15" customHeight="1" x14ac:dyDescent="0.2">
      <c r="A18" s="38">
        <v>43990</v>
      </c>
      <c r="B18" s="23" t="s">
        <v>88</v>
      </c>
      <c r="C18" s="23" t="s">
        <v>89</v>
      </c>
      <c r="D18" s="9" t="s">
        <v>90</v>
      </c>
      <c r="E18" s="23"/>
      <c r="F18" s="11" t="b">
        <v>1</v>
      </c>
    </row>
    <row r="19" spans="1:6" ht="15" customHeight="1" x14ac:dyDescent="0.2">
      <c r="A19" s="38">
        <v>43990</v>
      </c>
      <c r="B19" s="23" t="s">
        <v>92</v>
      </c>
      <c r="C19" s="16" t="s">
        <v>93</v>
      </c>
      <c r="D19" s="9" t="s">
        <v>94</v>
      </c>
      <c r="E19" s="16"/>
      <c r="F19" s="11" t="b">
        <v>1</v>
      </c>
    </row>
    <row r="20" spans="1:6" ht="15" customHeight="1" x14ac:dyDescent="0.2">
      <c r="A20" s="38">
        <v>43990</v>
      </c>
      <c r="B20" s="23" t="s">
        <v>92</v>
      </c>
      <c r="C20" s="16" t="s">
        <v>98</v>
      </c>
      <c r="D20" s="9" t="s">
        <v>100</v>
      </c>
      <c r="E20" s="16"/>
      <c r="F20" s="11" t="b">
        <v>1</v>
      </c>
    </row>
    <row r="21" spans="1:6" ht="15" customHeight="1" x14ac:dyDescent="0.2">
      <c r="A21" s="38">
        <v>43990</v>
      </c>
      <c r="B21" s="23" t="s">
        <v>92</v>
      </c>
      <c r="C21" s="16" t="s">
        <v>105</v>
      </c>
      <c r="D21" s="9" t="s">
        <v>107</v>
      </c>
      <c r="E21" s="16"/>
      <c r="F21" s="11" t="b">
        <v>1</v>
      </c>
    </row>
    <row r="22" spans="1:6" ht="15" customHeight="1" x14ac:dyDescent="0.2">
      <c r="A22" s="43">
        <v>43990</v>
      </c>
      <c r="B22" s="23" t="s">
        <v>112</v>
      </c>
      <c r="C22" s="16" t="s">
        <v>86</v>
      </c>
      <c r="D22" s="44" t="s">
        <v>87</v>
      </c>
      <c r="E22" s="24" t="s">
        <v>119</v>
      </c>
      <c r="F22" s="11" t="b">
        <v>0</v>
      </c>
    </row>
    <row r="23" spans="1:6" ht="15" customHeight="1" x14ac:dyDescent="0.2">
      <c r="A23" s="38">
        <v>43990</v>
      </c>
      <c r="B23" s="23" t="s">
        <v>112</v>
      </c>
      <c r="C23" s="16" t="s">
        <v>95</v>
      </c>
      <c r="D23" s="44" t="s">
        <v>96</v>
      </c>
      <c r="E23" s="24" t="s">
        <v>119</v>
      </c>
      <c r="F23" s="11" t="b">
        <v>0</v>
      </c>
    </row>
    <row r="24" spans="1:6" ht="15" customHeight="1" x14ac:dyDescent="0.2">
      <c r="A24" s="38">
        <v>43990</v>
      </c>
      <c r="B24" s="23" t="s">
        <v>124</v>
      </c>
      <c r="C24" s="16" t="s">
        <v>103</v>
      </c>
      <c r="D24" s="44" t="s">
        <v>104</v>
      </c>
      <c r="E24" s="24" t="s">
        <v>127</v>
      </c>
      <c r="F24" s="11" t="b">
        <v>0</v>
      </c>
    </row>
    <row r="25" spans="1:6" ht="30" x14ac:dyDescent="0.2">
      <c r="A25" s="38">
        <v>43990</v>
      </c>
      <c r="B25" s="23" t="s">
        <v>129</v>
      </c>
      <c r="C25" s="16" t="s">
        <v>130</v>
      </c>
      <c r="D25" s="44" t="s">
        <v>60</v>
      </c>
      <c r="E25" s="16" t="s">
        <v>136</v>
      </c>
      <c r="F25" s="11" t="b">
        <v>0</v>
      </c>
    </row>
    <row r="26" spans="1:6" ht="30" x14ac:dyDescent="0.2">
      <c r="A26" s="38">
        <v>43990</v>
      </c>
      <c r="B26" s="23" t="s">
        <v>138</v>
      </c>
      <c r="C26" s="24" t="s">
        <v>139</v>
      </c>
      <c r="D26" s="44" t="s">
        <v>140</v>
      </c>
      <c r="E26" s="34" t="s">
        <v>144</v>
      </c>
      <c r="F26" s="11" t="b">
        <v>0</v>
      </c>
    </row>
    <row r="27" spans="1:6" ht="30" x14ac:dyDescent="0.2">
      <c r="A27" s="38">
        <v>43990</v>
      </c>
      <c r="B27" s="23" t="s">
        <v>145</v>
      </c>
      <c r="C27" s="24" t="s">
        <v>146</v>
      </c>
      <c r="D27" s="44" t="s">
        <v>140</v>
      </c>
      <c r="E27" s="34" t="s">
        <v>144</v>
      </c>
      <c r="F27" s="11" t="b">
        <v>0</v>
      </c>
    </row>
    <row r="28" spans="1:6" ht="45" x14ac:dyDescent="0.2">
      <c r="A28" s="38">
        <v>43990</v>
      </c>
      <c r="B28" s="23" t="s">
        <v>147</v>
      </c>
      <c r="C28" s="16" t="s">
        <v>148</v>
      </c>
      <c r="D28" s="9" t="s">
        <v>149</v>
      </c>
      <c r="E28" s="34" t="s">
        <v>150</v>
      </c>
      <c r="F28" s="11" t="b">
        <v>0</v>
      </c>
    </row>
    <row r="29" spans="1:6" ht="30" x14ac:dyDescent="0.2">
      <c r="A29" s="38">
        <v>43990</v>
      </c>
      <c r="B29" s="23" t="s">
        <v>151</v>
      </c>
      <c r="C29" s="16" t="s">
        <v>152</v>
      </c>
      <c r="D29" s="9" t="s">
        <v>153</v>
      </c>
      <c r="E29" s="16" t="s">
        <v>157</v>
      </c>
      <c r="F29" s="11" t="b">
        <v>0</v>
      </c>
    </row>
    <row r="30" spans="1:6" ht="30" x14ac:dyDescent="0.2">
      <c r="A30" s="38">
        <v>43990</v>
      </c>
      <c r="B30" s="23" t="s">
        <v>129</v>
      </c>
      <c r="C30" s="16" t="s">
        <v>158</v>
      </c>
      <c r="D30" s="9" t="s">
        <v>159</v>
      </c>
      <c r="E30" s="16" t="s">
        <v>162</v>
      </c>
      <c r="F30" s="11" t="b">
        <v>0</v>
      </c>
    </row>
    <row r="31" spans="1:6" ht="30" x14ac:dyDescent="0.2">
      <c r="A31" s="38">
        <v>43990</v>
      </c>
      <c r="B31" s="23" t="s">
        <v>164</v>
      </c>
      <c r="C31" s="16" t="s">
        <v>165</v>
      </c>
      <c r="D31" s="9" t="s">
        <v>166</v>
      </c>
      <c r="E31" s="16" t="s">
        <v>144</v>
      </c>
      <c r="F31" s="11" t="b">
        <v>0</v>
      </c>
    </row>
    <row r="32" spans="1:6" ht="30" x14ac:dyDescent="0.2">
      <c r="A32" s="38">
        <v>43990</v>
      </c>
      <c r="B32" s="23" t="s">
        <v>170</v>
      </c>
      <c r="C32" s="16" t="s">
        <v>171</v>
      </c>
      <c r="D32" s="9" t="s">
        <v>172</v>
      </c>
      <c r="E32" s="34" t="s">
        <v>175</v>
      </c>
      <c r="F32" s="55" t="b">
        <v>0</v>
      </c>
    </row>
    <row r="33" spans="1:26" ht="30" x14ac:dyDescent="0.2">
      <c r="A33" s="38">
        <v>43990</v>
      </c>
      <c r="B33" s="23" t="s">
        <v>170</v>
      </c>
      <c r="C33" s="40" t="s">
        <v>176</v>
      </c>
      <c r="D33" s="9" t="s">
        <v>178</v>
      </c>
      <c r="E33" s="34" t="s">
        <v>175</v>
      </c>
      <c r="F33" s="55" t="b">
        <v>1</v>
      </c>
    </row>
    <row r="34" spans="1:26" ht="30" x14ac:dyDescent="0.2">
      <c r="A34" s="47">
        <v>44086</v>
      </c>
      <c r="B34" s="23" t="s">
        <v>112</v>
      </c>
      <c r="C34" s="16" t="s">
        <v>86</v>
      </c>
      <c r="D34" s="44" t="s">
        <v>87</v>
      </c>
      <c r="E34" s="24" t="s">
        <v>119</v>
      </c>
      <c r="F34" s="55" t="b">
        <v>0</v>
      </c>
    </row>
    <row r="35" spans="1:26" ht="30" x14ac:dyDescent="0.2">
      <c r="A35" s="47">
        <v>44086</v>
      </c>
      <c r="B35" s="23" t="s">
        <v>112</v>
      </c>
      <c r="C35" s="16" t="s">
        <v>95</v>
      </c>
      <c r="D35" s="44" t="s">
        <v>96</v>
      </c>
      <c r="E35" s="24" t="s">
        <v>119</v>
      </c>
      <c r="F35" s="55" t="b">
        <v>0</v>
      </c>
    </row>
    <row r="36" spans="1:26" ht="30" x14ac:dyDescent="0.2">
      <c r="A36" s="47">
        <v>44086</v>
      </c>
      <c r="B36" s="23" t="s">
        <v>124</v>
      </c>
      <c r="C36" s="16" t="s">
        <v>103</v>
      </c>
      <c r="D36" s="44" t="s">
        <v>104</v>
      </c>
      <c r="E36" s="24" t="s">
        <v>127</v>
      </c>
      <c r="F36" s="55" t="b">
        <v>0</v>
      </c>
    </row>
    <row r="37" spans="1:26" ht="30" x14ac:dyDescent="0.2">
      <c r="A37" s="47">
        <v>44086</v>
      </c>
      <c r="B37" s="23" t="s">
        <v>184</v>
      </c>
      <c r="C37" s="16" t="s">
        <v>185</v>
      </c>
      <c r="D37" s="44" t="s">
        <v>186</v>
      </c>
      <c r="E37" s="16" t="s">
        <v>190</v>
      </c>
      <c r="F37" s="55" t="b">
        <v>0</v>
      </c>
    </row>
    <row r="38" spans="1:26" ht="60" x14ac:dyDescent="0.2">
      <c r="A38" s="47">
        <v>44086</v>
      </c>
      <c r="B38" s="23" t="s">
        <v>191</v>
      </c>
      <c r="C38" s="16" t="s">
        <v>192</v>
      </c>
      <c r="D38" s="44" t="s">
        <v>194</v>
      </c>
      <c r="E38" s="16" t="s">
        <v>197</v>
      </c>
      <c r="F38" s="55" t="b">
        <v>0</v>
      </c>
    </row>
    <row r="39" spans="1:26" ht="30" x14ac:dyDescent="0.2">
      <c r="A39" s="47">
        <v>44086</v>
      </c>
      <c r="B39" s="23" t="s">
        <v>198</v>
      </c>
      <c r="C39" s="16" t="s">
        <v>199</v>
      </c>
      <c r="D39" s="44" t="s">
        <v>200</v>
      </c>
      <c r="E39" s="16" t="s">
        <v>201</v>
      </c>
      <c r="F39" s="55" t="b">
        <v>0</v>
      </c>
    </row>
    <row r="40" spans="1:26" ht="30" x14ac:dyDescent="0.2">
      <c r="A40" s="47">
        <v>44086</v>
      </c>
      <c r="B40" s="23" t="s">
        <v>129</v>
      </c>
      <c r="C40" s="16" t="s">
        <v>158</v>
      </c>
      <c r="D40" s="9" t="s">
        <v>159</v>
      </c>
      <c r="E40" s="16" t="s">
        <v>202</v>
      </c>
      <c r="F40" s="55" t="b">
        <v>0</v>
      </c>
    </row>
    <row r="41" spans="1:26" ht="30" x14ac:dyDescent="0.2">
      <c r="A41" s="47">
        <v>44086</v>
      </c>
      <c r="B41" s="23" t="s">
        <v>205</v>
      </c>
      <c r="C41" s="16" t="s">
        <v>206</v>
      </c>
      <c r="D41" s="9" t="s">
        <v>207</v>
      </c>
      <c r="E41" s="16" t="s">
        <v>208</v>
      </c>
      <c r="F41" s="55" t="b">
        <v>0</v>
      </c>
    </row>
    <row r="42" spans="1:26" ht="30" x14ac:dyDescent="0.2">
      <c r="A42" s="47">
        <v>44086</v>
      </c>
      <c r="B42" s="23" t="s">
        <v>164</v>
      </c>
      <c r="C42" s="16" t="s">
        <v>209</v>
      </c>
      <c r="D42" s="9" t="s">
        <v>210</v>
      </c>
      <c r="E42" s="34" t="s">
        <v>212</v>
      </c>
      <c r="F42" s="55" t="b">
        <v>0</v>
      </c>
    </row>
    <row r="43" spans="1:26" ht="30" x14ac:dyDescent="0.2">
      <c r="A43" s="47">
        <v>44086</v>
      </c>
      <c r="B43" s="23" t="s">
        <v>214</v>
      </c>
      <c r="C43" s="16" t="s">
        <v>215</v>
      </c>
      <c r="D43" s="9" t="s">
        <v>216</v>
      </c>
      <c r="E43" s="16" t="s">
        <v>217</v>
      </c>
      <c r="F43" s="55" t="b">
        <v>0</v>
      </c>
    </row>
    <row r="44" spans="1:26" ht="30" x14ac:dyDescent="0.2">
      <c r="A44" s="47">
        <v>44086</v>
      </c>
      <c r="B44" s="23" t="s">
        <v>214</v>
      </c>
      <c r="C44" s="40" t="s">
        <v>220</v>
      </c>
      <c r="D44" s="9" t="s">
        <v>221</v>
      </c>
      <c r="E44" s="16" t="s">
        <v>217</v>
      </c>
      <c r="F44" s="55" t="b">
        <v>1</v>
      </c>
    </row>
    <row r="45" spans="1:26" ht="30" x14ac:dyDescent="0.2">
      <c r="A45" s="47">
        <v>44086</v>
      </c>
      <c r="B45" s="23" t="s">
        <v>222</v>
      </c>
      <c r="C45" s="16" t="s">
        <v>223</v>
      </c>
      <c r="D45" s="9" t="s">
        <v>224</v>
      </c>
      <c r="E45" s="34" t="s">
        <v>227</v>
      </c>
      <c r="F45" s="55" t="b">
        <v>0</v>
      </c>
    </row>
    <row r="46" spans="1:26" ht="30" x14ac:dyDescent="0.2">
      <c r="A46" s="47">
        <v>44086</v>
      </c>
      <c r="B46" s="23"/>
      <c r="C46" s="18" t="str">
        <f>HYPERLINK("https://americanhistory.si.edu/many-voices-exhibition/unsettling-continent-1492-1776","Many Voices One Nation: Unsettling the Continent")</f>
        <v>Many Voices One Nation: Unsettling the Continent</v>
      </c>
      <c r="D46" s="18" t="s">
        <v>228</v>
      </c>
      <c r="E46" s="16"/>
      <c r="F46" s="55" t="b">
        <v>0</v>
      </c>
    </row>
    <row r="47" spans="1:26" ht="30" x14ac:dyDescent="0.2">
      <c r="A47" s="47">
        <v>44086</v>
      </c>
      <c r="B47" s="23"/>
      <c r="C47" s="18" t="str">
        <f>HYPERLINK("https://americanhistory.si.edu/many-voices-exhibition/peopling-expanding-nation-1776-1900","Many Voices, One Nation: Peopling the Expanding Nation ")</f>
        <v xml:space="preserve">Many Voices, One Nation: Peopling the Expanding Nation </v>
      </c>
      <c r="D47" s="18" t="s">
        <v>233</v>
      </c>
      <c r="E47" s="16"/>
      <c r="F47" s="55" t="b">
        <v>0</v>
      </c>
    </row>
    <row r="48" spans="1:26" ht="30" x14ac:dyDescent="0.25">
      <c r="A48" s="47">
        <v>44086</v>
      </c>
      <c r="B48" s="23"/>
      <c r="C48" s="18" t="str">
        <f>HYPERLINK("https://historyexplorer.si.edu/resource/drafting-declaration-jefferson-desk-and-declaration-independence","Drafting the Declaration: The Jefferson Desk and the Declaration of Independence")</f>
        <v>Drafting the Declaration: The Jefferson Desk and the Declaration of Independence</v>
      </c>
      <c r="D48" s="18" t="s">
        <v>235</v>
      </c>
      <c r="E48" s="16"/>
      <c r="F48" s="55" t="b">
        <v>0</v>
      </c>
      <c r="G48" s="59"/>
      <c r="H48" s="59"/>
      <c r="I48" s="59"/>
      <c r="J48" s="59"/>
      <c r="K48" s="59"/>
      <c r="L48" s="59"/>
      <c r="M48" s="59"/>
      <c r="N48" s="59"/>
      <c r="O48" s="59"/>
      <c r="P48" s="59"/>
      <c r="Q48" s="59"/>
      <c r="R48" s="59"/>
      <c r="S48" s="59"/>
      <c r="T48" s="59"/>
      <c r="U48" s="59"/>
      <c r="V48" s="59"/>
      <c r="W48" s="59"/>
      <c r="X48" s="59"/>
      <c r="Y48" s="59"/>
      <c r="Z48" s="59"/>
    </row>
    <row r="49" spans="1:6" ht="30" x14ac:dyDescent="0.2">
      <c r="A49" s="47">
        <v>44086</v>
      </c>
      <c r="B49" s="23"/>
      <c r="C49" s="18" t="str">
        <f>HYPERLINK("https://historyexplorer.si.edu/resource/american-enterprise-ramsays-ledger","American Enterprise: Ramsay's Ledger ")</f>
        <v xml:space="preserve">American Enterprise: Ramsay's Ledger </v>
      </c>
      <c r="D49" s="18" t="s">
        <v>239</v>
      </c>
      <c r="E49" s="16"/>
      <c r="F49" s="55" t="b">
        <v>0</v>
      </c>
    </row>
    <row r="50" spans="1:6" ht="30" x14ac:dyDescent="0.2">
      <c r="A50" s="47">
        <v>44086</v>
      </c>
      <c r="B50" s="23"/>
      <c r="C50" s="24" t="s">
        <v>241</v>
      </c>
      <c r="D50" s="18" t="s">
        <v>242</v>
      </c>
      <c r="E50" s="16"/>
      <c r="F50" s="55" t="b">
        <v>0</v>
      </c>
    </row>
    <row r="51" spans="1:6" ht="30" x14ac:dyDescent="0.2">
      <c r="A51" s="47">
        <v>44086</v>
      </c>
      <c r="B51" s="23"/>
      <c r="C51" s="18" t="str">
        <f>HYPERLINK("https://historyexplorer.si.edu/resource/drafting-declaration-jefferson-desk-and-declaration-independence","Drafting the Declaration: The Jefferson Desk and the Declaration of Independence")</f>
        <v>Drafting the Declaration: The Jefferson Desk and the Declaration of Independence</v>
      </c>
      <c r="D51" s="18" t="s">
        <v>235</v>
      </c>
      <c r="E51" s="16"/>
      <c r="F51" s="55" t="b">
        <v>0</v>
      </c>
    </row>
    <row r="52" spans="1:6" x14ac:dyDescent="0.2">
      <c r="A52" s="47">
        <v>44086</v>
      </c>
      <c r="B52" s="23"/>
      <c r="C52" s="18" t="str">
        <f>HYPERLINK("https://americanhistory.si.edu/blog/mott","Abolitionist and Reformer Lucretia Mott ")</f>
        <v xml:space="preserve">Abolitionist and Reformer Lucretia Mott </v>
      </c>
      <c r="D52" s="18" t="s">
        <v>245</v>
      </c>
      <c r="E52" s="16"/>
      <c r="F52" s="55" t="b">
        <v>0</v>
      </c>
    </row>
    <row r="53" spans="1:6" ht="30" x14ac:dyDescent="0.2">
      <c r="A53" s="47">
        <v>44086</v>
      </c>
      <c r="B53" s="23"/>
      <c r="C53" s="18" t="str">
        <f>HYPERLINK("https://historyexplorer.si.edu/major-themes/theme/nation-we-build-together ","The Nation We Build Together")</f>
        <v>The Nation We Build Together</v>
      </c>
      <c r="D53" s="18" t="s">
        <v>246</v>
      </c>
      <c r="E53" s="16"/>
      <c r="F53" s="55" t="b">
        <v>0</v>
      </c>
    </row>
    <row r="54" spans="1:6" x14ac:dyDescent="0.2">
      <c r="A54" s="47">
        <v>44086</v>
      </c>
      <c r="B54" s="23"/>
      <c r="C54" s="18" t="str">
        <f>HYPERLINK("https://americanhistory.si.edu/citizenship/index.html?theme=2","Preparing for the Oath")</f>
        <v>Preparing for the Oath</v>
      </c>
      <c r="D54" s="18" t="s">
        <v>249</v>
      </c>
      <c r="E54" s="16"/>
      <c r="F54" s="55" t="b">
        <v>0</v>
      </c>
    </row>
    <row r="55" spans="1:6" ht="45" x14ac:dyDescent="0.2">
      <c r="A55" s="47">
        <v>44086</v>
      </c>
      <c r="B55" s="23"/>
      <c r="C55" s="18" t="str">
        <f>HYPERLINK("https://learninglab.si.edu/collections/we-the-people-a-deeper-understanding-of-the-preamble-of-the-us-constitution/LzzJgwnR3yKfBTfX#r","We the People: a Deeper Understanding of the Preamble of the U.S. Constitution")</f>
        <v>We the People: a Deeper Understanding of the Preamble of the U.S. Constitution</v>
      </c>
      <c r="D55" s="18" t="s">
        <v>252</v>
      </c>
      <c r="E55" s="16"/>
      <c r="F55" s="55" t="b">
        <v>0</v>
      </c>
    </row>
    <row r="56" spans="1:6" ht="30" x14ac:dyDescent="0.2">
      <c r="A56" s="47">
        <v>44086</v>
      </c>
      <c r="B56" s="23"/>
      <c r="C56" s="18" t="str">
        <f>HYPERLINK("https://americanhistory.si.edu/many-voices-exhibition/peopling-expanding-nation-1776-1900","Many Voices, One Nation: Peopling the Expanding Nation")</f>
        <v>Many Voices, One Nation: Peopling the Expanding Nation</v>
      </c>
      <c r="D56" s="18" t="s">
        <v>233</v>
      </c>
      <c r="E56" s="16"/>
      <c r="F56" s="55" t="b">
        <v>0</v>
      </c>
    </row>
    <row r="57" spans="1:6" ht="30" x14ac:dyDescent="0.2">
      <c r="A57" s="47">
        <v>44086</v>
      </c>
      <c r="B57" s="23"/>
      <c r="C57" s="18" t="str">
        <f>HYPERLINK("https://americanhistory.si.edu/becoming-us/borderlands/borders-world","Becoming US: Mexican-American War")</f>
        <v>Becoming US: Mexican-American War</v>
      </c>
      <c r="D57" s="18" t="s">
        <v>254</v>
      </c>
      <c r="E57" s="16"/>
      <c r="F57" s="55" t="b">
        <v>0</v>
      </c>
    </row>
    <row r="58" spans="1:6" ht="30" x14ac:dyDescent="0.2">
      <c r="A58" s="47">
        <v>44086</v>
      </c>
      <c r="B58" s="23"/>
      <c r="C58" s="18" t="str">
        <f>HYPERLINK("https://americanhistory.si.edu/becoming-us/deliberation-guides","Treaty of Guadalupe Hidalgo Deliberation Guide")</f>
        <v>Treaty of Guadalupe Hidalgo Deliberation Guide</v>
      </c>
      <c r="D58" s="18" t="s">
        <v>255</v>
      </c>
      <c r="E58" s="16"/>
      <c r="F58" s="55" t="b">
        <v>0</v>
      </c>
    </row>
    <row r="59" spans="1:6" ht="30" x14ac:dyDescent="0.2">
      <c r="A59" s="47">
        <v>44086</v>
      </c>
      <c r="B59" s="23"/>
      <c r="C59" s="18" t="str">
        <f>HYPERLINK("https://americanhistory.si.edu/becoming-us/borderlands/borders-within-united-states","Becoming US: Indian Boarding Schools")</f>
        <v>Becoming US: Indian Boarding Schools</v>
      </c>
      <c r="D59" s="18" t="s">
        <v>256</v>
      </c>
      <c r="E59" s="16"/>
      <c r="F59" s="55" t="b">
        <v>0</v>
      </c>
    </row>
    <row r="60" spans="1:6" ht="45" x14ac:dyDescent="0.2">
      <c r="A60" s="47">
        <v>44086</v>
      </c>
      <c r="B60" s="23"/>
      <c r="C60" s="18" t="str">
        <f>HYPERLINK("https://learninglab.si.edu/collections/exploring-complexity-westward-the-course-of-empire-takes-its-way/81oxAnj72A75w8ho","Exploring Complexity: Westward the Course of Empire Takes Its Way")</f>
        <v>Exploring Complexity: Westward the Course of Empire Takes Its Way</v>
      </c>
      <c r="D60" s="18" t="s">
        <v>257</v>
      </c>
      <c r="E60" s="16"/>
      <c r="F60" s="55" t="b">
        <v>0</v>
      </c>
    </row>
    <row r="61" spans="1:6" ht="30" x14ac:dyDescent="0.2">
      <c r="A61" s="47">
        <v>44086</v>
      </c>
      <c r="B61" s="23"/>
      <c r="C61" s="18" t="str">
        <f>HYPERLINK("https://learninglab.si.edu/collections/manifest-destiny-and-westward-expansion-through-a-historical-painting/JGwdfB6u","Manifest Destiny and Westward Expansion through a Historical Painting")</f>
        <v>Manifest Destiny and Westward Expansion through a Historical Painting</v>
      </c>
      <c r="D61" s="18" t="s">
        <v>258</v>
      </c>
      <c r="E61" s="16"/>
      <c r="F61" s="55" t="b">
        <v>0</v>
      </c>
    </row>
    <row r="62" spans="1:6" ht="45" x14ac:dyDescent="0.25">
      <c r="A62" s="47">
        <v>44086</v>
      </c>
      <c r="B62" s="23"/>
      <c r="C62" s="18" t="str">
        <f>HYPERLINK("https://learninglab.si.edu/collections/triumph-and-tragedy-westward-expansion-nhd-the-national-museum-of-american-history/facs20nMe9CyxE9D","Triumph and Tragedy: Westward Expansion (NHD at the National Museum of American History)")</f>
        <v>Triumph and Tragedy: Westward Expansion (NHD at the National Museum of American History)</v>
      </c>
      <c r="D62" s="18" t="s">
        <v>259</v>
      </c>
      <c r="E62" s="16"/>
      <c r="F62" s="67"/>
    </row>
    <row r="63" spans="1:6" ht="30" x14ac:dyDescent="0.2">
      <c r="A63" s="47">
        <v>44086</v>
      </c>
      <c r="B63" s="23"/>
      <c r="C63" s="18" t="str">
        <f>HYPERLINK("https://learninglab.si.edu/collections/breaking-barriers-womens-suffrage/ru5bV0h5CsiK7Xe3","Breaking Barriers: Women's Suffrage ")</f>
        <v xml:space="preserve">Breaking Barriers: Women's Suffrage </v>
      </c>
      <c r="D63" s="18" t="s">
        <v>260</v>
      </c>
      <c r="E63" s="16"/>
      <c r="F63" s="55" t="b">
        <v>0</v>
      </c>
    </row>
    <row r="64" spans="1:6" x14ac:dyDescent="0.2">
      <c r="A64" s="47">
        <v>44086</v>
      </c>
      <c r="B64" s="23"/>
      <c r="C64" s="18" t="str">
        <f>HYPERLINK("https://historyexplorer.si.edu/resource/civil-war","The Civil War")</f>
        <v>The Civil War</v>
      </c>
      <c r="D64" s="18" t="s">
        <v>261</v>
      </c>
      <c r="E64" s="16"/>
      <c r="F64" s="55" t="b">
        <v>0</v>
      </c>
    </row>
    <row r="65" spans="1:26" x14ac:dyDescent="0.2">
      <c r="A65" s="47">
        <v>44086</v>
      </c>
      <c r="B65" s="23"/>
      <c r="C65" s="18" t="str">
        <f>HYPERLINK("https://americanhistory.si.edu/becoming-us/unit/policy","Becoming US: Policy")</f>
        <v>Becoming US: Policy</v>
      </c>
      <c r="D65" s="18" t="s">
        <v>262</v>
      </c>
      <c r="E65" s="16"/>
      <c r="F65" s="55" t="b">
        <v>0</v>
      </c>
    </row>
    <row r="66" spans="1:26" x14ac:dyDescent="0.2">
      <c r="A66" s="47">
        <v>44086</v>
      </c>
      <c r="B66" s="23"/>
      <c r="C66" s="18" t="str">
        <f>HYPERLINK("https://americanhistory.si.edu/becoming-us/unit/education","Becoming US: Education")</f>
        <v>Becoming US: Education</v>
      </c>
      <c r="D66" s="18" t="s">
        <v>263</v>
      </c>
      <c r="E66" s="16"/>
      <c r="F66" s="55" t="b">
        <v>0</v>
      </c>
    </row>
    <row r="67" spans="1:26" x14ac:dyDescent="0.2">
      <c r="A67" s="47">
        <v>44086</v>
      </c>
      <c r="B67" s="23"/>
      <c r="C67" s="18" t="str">
        <f>HYPERLINK("https://americanhistory.si.edu/becoming-us/unit/belonging","Becoming US: Belonging")</f>
        <v>Becoming US: Belonging</v>
      </c>
      <c r="D67" s="18" t="s">
        <v>264</v>
      </c>
      <c r="E67" s="16"/>
      <c r="F67" s="55" t="b">
        <v>0</v>
      </c>
    </row>
    <row r="68" spans="1:26" x14ac:dyDescent="0.25">
      <c r="A68" s="47">
        <v>44086</v>
      </c>
      <c r="B68" s="23"/>
      <c r="C68" s="18" t="str">
        <f>HYPERLINK("https://americanhistory.si.edu/becoming-us/unit/education","Becoming US: Native Resistance")</f>
        <v>Becoming US: Native Resistance</v>
      </c>
      <c r="D68" s="18" t="s">
        <v>263</v>
      </c>
      <c r="E68" s="16"/>
      <c r="F68" s="67"/>
    </row>
    <row r="69" spans="1:26" ht="30" x14ac:dyDescent="0.2">
      <c r="A69" s="47">
        <v>44086</v>
      </c>
      <c r="B69" s="23" t="s">
        <v>265</v>
      </c>
      <c r="C69" s="18" t="str">
        <f>HYPERLINK("https://americanhistory.si.edu/nys/national-youth-summit-japanese-american-incarceration-world-war-ii","Video and Guide: National Youth Summit, Japanese Incarceration
")</f>
        <v xml:space="preserve">Video and Guide: National Youth Summit, Japanese Incarceration
</v>
      </c>
      <c r="D69" s="18" t="s">
        <v>266</v>
      </c>
      <c r="E69" s="16"/>
      <c r="F69" s="55" t="b">
        <v>0</v>
      </c>
    </row>
    <row r="70" spans="1:26" ht="90" x14ac:dyDescent="0.2">
      <c r="A70" s="47">
        <v>44086</v>
      </c>
      <c r="B70" s="23" t="s">
        <v>267</v>
      </c>
      <c r="C70" s="18" t="str">
        <f>HYPERLINK("https://americanhistory.si.edu/nys/national-youth-summit-japanese-american-incarceration-world-war-ii","Video and Guide: National Youth Summit, Abolition")</f>
        <v>Video and Guide: National Youth Summit, Abolition</v>
      </c>
      <c r="D70" s="18" t="s">
        <v>268</v>
      </c>
      <c r="E70" s="16"/>
      <c r="F70" s="55" t="b">
        <v>0</v>
      </c>
    </row>
    <row r="71" spans="1:26" ht="60" x14ac:dyDescent="0.25">
      <c r="A71" s="68">
        <v>44086</v>
      </c>
      <c r="B71" s="23" t="s">
        <v>269</v>
      </c>
      <c r="C71" s="18" t="str">
        <f>HYPERLINK("https://historyexplorer.si.edu/resource/labor-leaders-video-series","Videos: Labor Leaders Series")</f>
        <v>Videos: Labor Leaders Series</v>
      </c>
      <c r="D71" s="18" t="s">
        <v>270</v>
      </c>
      <c r="E71" s="16"/>
      <c r="F71" s="55" t="b">
        <v>0</v>
      </c>
      <c r="G71" s="59"/>
      <c r="H71" s="59"/>
      <c r="I71" s="59"/>
      <c r="J71" s="59"/>
      <c r="K71" s="59"/>
      <c r="L71" s="59"/>
      <c r="M71" s="59"/>
      <c r="N71" s="59"/>
      <c r="O71" s="59"/>
      <c r="P71" s="59"/>
      <c r="Q71" s="59"/>
      <c r="R71" s="59"/>
      <c r="S71" s="59"/>
      <c r="T71" s="59"/>
      <c r="U71" s="59"/>
      <c r="V71" s="59"/>
      <c r="W71" s="59"/>
      <c r="X71" s="59"/>
      <c r="Y71" s="59"/>
      <c r="Z71" s="59"/>
    </row>
    <row r="72" spans="1:26" ht="75" x14ac:dyDescent="0.25">
      <c r="A72" s="68">
        <v>44086</v>
      </c>
      <c r="B72" s="23" t="s">
        <v>271</v>
      </c>
      <c r="C72" s="24" t="s">
        <v>272</v>
      </c>
      <c r="D72" s="18" t="s">
        <v>273</v>
      </c>
      <c r="E72" s="16"/>
      <c r="F72" s="55" t="b">
        <v>0</v>
      </c>
      <c r="G72" s="59"/>
      <c r="H72" s="59"/>
      <c r="I72" s="59"/>
      <c r="J72" s="59"/>
      <c r="K72" s="59"/>
      <c r="L72" s="59"/>
      <c r="M72" s="59"/>
      <c r="N72" s="59"/>
      <c r="O72" s="59"/>
      <c r="P72" s="59"/>
      <c r="Q72" s="59"/>
      <c r="R72" s="59"/>
      <c r="S72" s="59"/>
      <c r="T72" s="59"/>
      <c r="U72" s="59"/>
      <c r="V72" s="59"/>
      <c r="W72" s="59"/>
      <c r="X72" s="59"/>
      <c r="Y72" s="59"/>
      <c r="Z72" s="59"/>
    </row>
    <row r="73" spans="1:26" ht="60" x14ac:dyDescent="0.25">
      <c r="A73" s="68"/>
      <c r="B73" s="23" t="s">
        <v>274</v>
      </c>
      <c r="C73" s="24" t="s">
        <v>275</v>
      </c>
      <c r="D73" s="9" t="s">
        <v>276</v>
      </c>
      <c r="E73" s="16"/>
      <c r="F73" s="55" t="b">
        <v>0</v>
      </c>
      <c r="G73" s="59"/>
      <c r="H73" s="59"/>
      <c r="I73" s="59"/>
      <c r="J73" s="59"/>
      <c r="K73" s="59"/>
      <c r="L73" s="59"/>
      <c r="M73" s="59"/>
      <c r="N73" s="59"/>
      <c r="O73" s="59"/>
      <c r="P73" s="59"/>
      <c r="Q73" s="59"/>
      <c r="R73" s="59"/>
      <c r="S73" s="59"/>
      <c r="T73" s="59"/>
      <c r="U73" s="59"/>
      <c r="V73" s="59"/>
      <c r="W73" s="59"/>
      <c r="X73" s="59"/>
      <c r="Y73" s="59"/>
      <c r="Z73" s="59"/>
    </row>
    <row r="74" spans="1:26" ht="30" x14ac:dyDescent="0.25">
      <c r="A74" s="68">
        <v>44086</v>
      </c>
      <c r="B74" s="23"/>
      <c r="C74" s="18" t="str">
        <f>HYPERLINK("https://historyexplorer.si.edu/resource/what-will-you-stand-video","Video and Guide: What Will You Stand For?")</f>
        <v>Video and Guide: What Will You Stand For?</v>
      </c>
      <c r="D74" s="18" t="s">
        <v>277</v>
      </c>
      <c r="E74" s="16"/>
      <c r="F74" s="55" t="b">
        <v>0</v>
      </c>
      <c r="G74" s="59"/>
      <c r="H74" s="59"/>
      <c r="I74" s="59"/>
      <c r="J74" s="59"/>
      <c r="K74" s="59"/>
      <c r="L74" s="59"/>
      <c r="M74" s="59"/>
      <c r="N74" s="59"/>
      <c r="O74" s="59"/>
      <c r="P74" s="59"/>
      <c r="Q74" s="59"/>
      <c r="R74" s="59"/>
      <c r="S74" s="59"/>
      <c r="T74" s="59"/>
      <c r="U74" s="59"/>
      <c r="V74" s="59"/>
      <c r="W74" s="59"/>
      <c r="X74" s="59"/>
      <c r="Y74" s="59"/>
      <c r="Z74" s="59"/>
    </row>
    <row r="75" spans="1:26" ht="30" x14ac:dyDescent="0.25">
      <c r="A75" s="68">
        <v>44086</v>
      </c>
      <c r="B75" s="23"/>
      <c r="C75" s="18" t="str">
        <f>HYPERLINK("https://historyexplorer.si.edu/resource/young-people-shake-elections-history-proves-it-educator-guide","Videos: Young People Shake Up Elections")</f>
        <v>Videos: Young People Shake Up Elections</v>
      </c>
      <c r="D75" s="18" t="s">
        <v>278</v>
      </c>
      <c r="E75" s="16"/>
      <c r="F75" s="55" t="b">
        <v>0</v>
      </c>
      <c r="G75" s="59"/>
      <c r="H75" s="59"/>
      <c r="I75" s="59"/>
      <c r="J75" s="59"/>
      <c r="K75" s="59"/>
      <c r="L75" s="59"/>
      <c r="M75" s="59"/>
      <c r="N75" s="59"/>
      <c r="O75" s="59"/>
      <c r="P75" s="59"/>
      <c r="Q75" s="59"/>
      <c r="R75" s="59"/>
      <c r="S75" s="59"/>
      <c r="T75" s="59"/>
      <c r="U75" s="59"/>
      <c r="V75" s="59"/>
      <c r="W75" s="59"/>
      <c r="X75" s="59"/>
      <c r="Y75" s="59"/>
      <c r="Z75" s="59"/>
    </row>
    <row r="76" spans="1:26" ht="30" x14ac:dyDescent="0.2">
      <c r="A76" s="47">
        <v>44086</v>
      </c>
      <c r="B76" s="23"/>
      <c r="C76" s="24" t="s">
        <v>279</v>
      </c>
      <c r="D76" s="18" t="s">
        <v>280</v>
      </c>
      <c r="E76" s="16"/>
      <c r="F76" s="55" t="b">
        <v>0</v>
      </c>
    </row>
    <row r="77" spans="1:26" x14ac:dyDescent="0.2">
      <c r="A77" s="47">
        <v>44086</v>
      </c>
      <c r="B77" s="16"/>
      <c r="C77" s="18" t="str">
        <f>HYPERLINK("https://historyexplorer.si.edu/resource/time-trial-john-brown","Videos and Guides: Time Trial of John Brown")</f>
        <v>Videos and Guides: Time Trial of John Brown</v>
      </c>
      <c r="D77" s="18" t="s">
        <v>281</v>
      </c>
      <c r="E77" s="16"/>
      <c r="F77" s="55" t="b">
        <v>0</v>
      </c>
    </row>
    <row r="78" spans="1:26" x14ac:dyDescent="0.2">
      <c r="A78" s="48"/>
    </row>
    <row r="79" spans="1:26" x14ac:dyDescent="0.2">
      <c r="A79" s="48"/>
    </row>
    <row r="80" spans="1:26" x14ac:dyDescent="0.2">
      <c r="A80" s="48"/>
    </row>
    <row r="81" spans="1:1" x14ac:dyDescent="0.2">
      <c r="A81" s="48"/>
    </row>
    <row r="82" spans="1:1" x14ac:dyDescent="0.2">
      <c r="A82" s="48"/>
    </row>
    <row r="83" spans="1:1" x14ac:dyDescent="0.2">
      <c r="A83" s="48"/>
    </row>
    <row r="84" spans="1:1" x14ac:dyDescent="0.2">
      <c r="A84" s="48"/>
    </row>
    <row r="85" spans="1:1" x14ac:dyDescent="0.2">
      <c r="A85" s="48"/>
    </row>
    <row r="86" spans="1:1" x14ac:dyDescent="0.2">
      <c r="A86" s="48"/>
    </row>
    <row r="87" spans="1:1" x14ac:dyDescent="0.2">
      <c r="A87" s="48"/>
    </row>
    <row r="88" spans="1:1" x14ac:dyDescent="0.2">
      <c r="A88" s="48"/>
    </row>
    <row r="89" spans="1:1" x14ac:dyDescent="0.2">
      <c r="A89" s="48"/>
    </row>
    <row r="90" spans="1:1" x14ac:dyDescent="0.2">
      <c r="A90" s="48"/>
    </row>
    <row r="91" spans="1:1" x14ac:dyDescent="0.2">
      <c r="A91" s="48"/>
    </row>
    <row r="92" spans="1:1" x14ac:dyDescent="0.2">
      <c r="A92" s="48"/>
    </row>
    <row r="93" spans="1:1" x14ac:dyDescent="0.2">
      <c r="A93" s="48"/>
    </row>
    <row r="94" spans="1:1" x14ac:dyDescent="0.2">
      <c r="A94" s="48"/>
    </row>
    <row r="95" spans="1:1" x14ac:dyDescent="0.2">
      <c r="A95" s="48"/>
    </row>
    <row r="96" spans="1:1" x14ac:dyDescent="0.2">
      <c r="A96" s="48"/>
    </row>
    <row r="97" spans="1:1" x14ac:dyDescent="0.2">
      <c r="A97" s="48"/>
    </row>
    <row r="98" spans="1:1" x14ac:dyDescent="0.2">
      <c r="A98" s="48"/>
    </row>
    <row r="99" spans="1:1" x14ac:dyDescent="0.2">
      <c r="A99" s="48"/>
    </row>
    <row r="100" spans="1:1" x14ac:dyDescent="0.2">
      <c r="A100" s="48"/>
    </row>
    <row r="101" spans="1:1" x14ac:dyDescent="0.2">
      <c r="A101" s="48"/>
    </row>
    <row r="102" spans="1:1" x14ac:dyDescent="0.2">
      <c r="A102" s="48"/>
    </row>
    <row r="103" spans="1:1" x14ac:dyDescent="0.2">
      <c r="A103" s="48"/>
    </row>
    <row r="104" spans="1:1" x14ac:dyDescent="0.2">
      <c r="A104" s="48"/>
    </row>
    <row r="105" spans="1:1" x14ac:dyDescent="0.2">
      <c r="A105" s="48"/>
    </row>
    <row r="106" spans="1:1" x14ac:dyDescent="0.2">
      <c r="A106" s="48"/>
    </row>
    <row r="107" spans="1:1" x14ac:dyDescent="0.2">
      <c r="A107" s="48"/>
    </row>
    <row r="108" spans="1:1" x14ac:dyDescent="0.2">
      <c r="A108" s="48"/>
    </row>
    <row r="109" spans="1:1" x14ac:dyDescent="0.2">
      <c r="A109" s="48"/>
    </row>
    <row r="110" spans="1:1" x14ac:dyDescent="0.2">
      <c r="A110" s="48"/>
    </row>
    <row r="111" spans="1:1" x14ac:dyDescent="0.2">
      <c r="A111" s="48"/>
    </row>
    <row r="112" spans="1:1" x14ac:dyDescent="0.2">
      <c r="A112" s="48"/>
    </row>
    <row r="113" spans="1:1" x14ac:dyDescent="0.2">
      <c r="A113" s="48"/>
    </row>
    <row r="114" spans="1:1" x14ac:dyDescent="0.2">
      <c r="A114" s="48"/>
    </row>
    <row r="115" spans="1:1" x14ac:dyDescent="0.2">
      <c r="A115" s="48"/>
    </row>
    <row r="116" spans="1:1" x14ac:dyDescent="0.2">
      <c r="A116" s="48"/>
    </row>
    <row r="117" spans="1:1" x14ac:dyDescent="0.2">
      <c r="A117" s="48"/>
    </row>
    <row r="118" spans="1:1" x14ac:dyDescent="0.2">
      <c r="A118" s="48"/>
    </row>
    <row r="119" spans="1:1" x14ac:dyDescent="0.2">
      <c r="A119" s="48"/>
    </row>
    <row r="120" spans="1:1" x14ac:dyDescent="0.2">
      <c r="A120" s="48"/>
    </row>
    <row r="121" spans="1:1" x14ac:dyDescent="0.2">
      <c r="A121" s="48"/>
    </row>
    <row r="122" spans="1:1" x14ac:dyDescent="0.2">
      <c r="A122" s="48"/>
    </row>
    <row r="123" spans="1:1" x14ac:dyDescent="0.2">
      <c r="A123" s="48"/>
    </row>
    <row r="124" spans="1:1" x14ac:dyDescent="0.2">
      <c r="A124" s="48"/>
    </row>
    <row r="125" spans="1:1" x14ac:dyDescent="0.2">
      <c r="A125" s="48"/>
    </row>
    <row r="126" spans="1:1" x14ac:dyDescent="0.2">
      <c r="A126" s="48"/>
    </row>
    <row r="127" spans="1:1" x14ac:dyDescent="0.2">
      <c r="A127" s="48"/>
    </row>
    <row r="128" spans="1:1" x14ac:dyDescent="0.2">
      <c r="A128" s="48"/>
    </row>
    <row r="129" spans="1:1" x14ac:dyDescent="0.2">
      <c r="A129" s="48"/>
    </row>
    <row r="130" spans="1:1" x14ac:dyDescent="0.2">
      <c r="A130" s="48"/>
    </row>
    <row r="131" spans="1:1" x14ac:dyDescent="0.2">
      <c r="A131" s="48"/>
    </row>
    <row r="132" spans="1:1" x14ac:dyDescent="0.2">
      <c r="A132" s="48"/>
    </row>
    <row r="133" spans="1:1" x14ac:dyDescent="0.2">
      <c r="A133" s="48"/>
    </row>
    <row r="134" spans="1:1" x14ac:dyDescent="0.2">
      <c r="A134" s="48"/>
    </row>
    <row r="135" spans="1:1" x14ac:dyDescent="0.2">
      <c r="A135" s="48"/>
    </row>
    <row r="136" spans="1:1" x14ac:dyDescent="0.2">
      <c r="A136" s="48"/>
    </row>
    <row r="137" spans="1:1" x14ac:dyDescent="0.2">
      <c r="A137" s="48"/>
    </row>
    <row r="138" spans="1:1" x14ac:dyDescent="0.2">
      <c r="A138" s="48"/>
    </row>
    <row r="139" spans="1:1" x14ac:dyDescent="0.2">
      <c r="A139" s="48"/>
    </row>
    <row r="140" spans="1:1" x14ac:dyDescent="0.2">
      <c r="A140" s="48"/>
    </row>
    <row r="141" spans="1:1" x14ac:dyDescent="0.2">
      <c r="A141" s="48"/>
    </row>
    <row r="142" spans="1:1" x14ac:dyDescent="0.2">
      <c r="A142" s="48"/>
    </row>
    <row r="143" spans="1:1" x14ac:dyDescent="0.2">
      <c r="A143" s="48"/>
    </row>
    <row r="144" spans="1:1" x14ac:dyDescent="0.2">
      <c r="A144" s="48"/>
    </row>
    <row r="145" spans="1:1" x14ac:dyDescent="0.2">
      <c r="A145" s="48"/>
    </row>
    <row r="146" spans="1:1" x14ac:dyDescent="0.2">
      <c r="A146" s="48"/>
    </row>
    <row r="147" spans="1:1" x14ac:dyDescent="0.2">
      <c r="A147" s="48"/>
    </row>
    <row r="148" spans="1:1" x14ac:dyDescent="0.2">
      <c r="A148" s="48"/>
    </row>
    <row r="149" spans="1:1" x14ac:dyDescent="0.2">
      <c r="A149" s="48"/>
    </row>
    <row r="150" spans="1:1" x14ac:dyDescent="0.2">
      <c r="A150" s="48"/>
    </row>
    <row r="151" spans="1:1" x14ac:dyDescent="0.2">
      <c r="A151" s="48"/>
    </row>
    <row r="152" spans="1:1" x14ac:dyDescent="0.2">
      <c r="A152" s="48"/>
    </row>
    <row r="153" spans="1:1" x14ac:dyDescent="0.2">
      <c r="A153" s="48"/>
    </row>
    <row r="154" spans="1:1" x14ac:dyDescent="0.2">
      <c r="A154" s="48"/>
    </row>
    <row r="155" spans="1:1" x14ac:dyDescent="0.2">
      <c r="A155" s="48"/>
    </row>
    <row r="156" spans="1:1" x14ac:dyDescent="0.2">
      <c r="A156" s="48"/>
    </row>
    <row r="157" spans="1:1" x14ac:dyDescent="0.2">
      <c r="A157" s="48"/>
    </row>
    <row r="158" spans="1:1" x14ac:dyDescent="0.2">
      <c r="A158" s="48"/>
    </row>
    <row r="159" spans="1:1" x14ac:dyDescent="0.2">
      <c r="A159" s="48"/>
    </row>
    <row r="160" spans="1:1" x14ac:dyDescent="0.2">
      <c r="A160" s="48"/>
    </row>
    <row r="161" spans="1:1" x14ac:dyDescent="0.2">
      <c r="A161" s="48"/>
    </row>
    <row r="162" spans="1:1" x14ac:dyDescent="0.2">
      <c r="A162" s="48"/>
    </row>
    <row r="163" spans="1:1" x14ac:dyDescent="0.2">
      <c r="A163" s="48"/>
    </row>
    <row r="164" spans="1:1" x14ac:dyDescent="0.2">
      <c r="A164" s="48"/>
    </row>
    <row r="165" spans="1:1" x14ac:dyDescent="0.2">
      <c r="A165" s="48"/>
    </row>
    <row r="166" spans="1:1" x14ac:dyDescent="0.2">
      <c r="A166" s="48"/>
    </row>
    <row r="167" spans="1:1" x14ac:dyDescent="0.2">
      <c r="A167" s="48"/>
    </row>
    <row r="168" spans="1:1" x14ac:dyDescent="0.2">
      <c r="A168" s="48"/>
    </row>
    <row r="169" spans="1:1" x14ac:dyDescent="0.2">
      <c r="A169" s="48"/>
    </row>
    <row r="170" spans="1:1" x14ac:dyDescent="0.2">
      <c r="A170" s="48"/>
    </row>
    <row r="171" spans="1:1" x14ac:dyDescent="0.2">
      <c r="A171" s="48"/>
    </row>
    <row r="172" spans="1:1" x14ac:dyDescent="0.2">
      <c r="A172" s="48"/>
    </row>
    <row r="173" spans="1:1" x14ac:dyDescent="0.2">
      <c r="A173" s="48"/>
    </row>
    <row r="174" spans="1:1" x14ac:dyDescent="0.2">
      <c r="A174" s="48"/>
    </row>
    <row r="175" spans="1:1" x14ac:dyDescent="0.2">
      <c r="A175" s="48"/>
    </row>
    <row r="176" spans="1:1" x14ac:dyDescent="0.2">
      <c r="A176" s="48"/>
    </row>
    <row r="177" spans="1:1" x14ac:dyDescent="0.2">
      <c r="A177" s="48"/>
    </row>
    <row r="178" spans="1:1" x14ac:dyDescent="0.2">
      <c r="A178" s="48"/>
    </row>
    <row r="179" spans="1:1" x14ac:dyDescent="0.2">
      <c r="A179" s="48"/>
    </row>
    <row r="180" spans="1:1" x14ac:dyDescent="0.2">
      <c r="A180" s="48"/>
    </row>
    <row r="181" spans="1:1" x14ac:dyDescent="0.2">
      <c r="A181" s="48"/>
    </row>
    <row r="182" spans="1:1" x14ac:dyDescent="0.2">
      <c r="A182" s="48"/>
    </row>
    <row r="183" spans="1:1" x14ac:dyDescent="0.2">
      <c r="A183" s="48"/>
    </row>
    <row r="184" spans="1:1" x14ac:dyDescent="0.2">
      <c r="A184" s="48"/>
    </row>
    <row r="185" spans="1:1" x14ac:dyDescent="0.2">
      <c r="A185" s="48"/>
    </row>
    <row r="186" spans="1:1" x14ac:dyDescent="0.2">
      <c r="A186" s="48"/>
    </row>
    <row r="187" spans="1:1" x14ac:dyDescent="0.2">
      <c r="A187" s="48"/>
    </row>
    <row r="188" spans="1:1" x14ac:dyDescent="0.2">
      <c r="A188" s="48"/>
    </row>
    <row r="189" spans="1:1" x14ac:dyDescent="0.2">
      <c r="A189" s="48"/>
    </row>
    <row r="190" spans="1:1" x14ac:dyDescent="0.2">
      <c r="A190" s="48"/>
    </row>
    <row r="191" spans="1:1" x14ac:dyDescent="0.2">
      <c r="A191" s="48"/>
    </row>
    <row r="192" spans="1:1" x14ac:dyDescent="0.2">
      <c r="A192" s="48"/>
    </row>
    <row r="193" spans="1:1" x14ac:dyDescent="0.2">
      <c r="A193" s="48"/>
    </row>
    <row r="194" spans="1:1" x14ac:dyDescent="0.2">
      <c r="A194" s="48"/>
    </row>
    <row r="195" spans="1:1" x14ac:dyDescent="0.2">
      <c r="A195" s="48"/>
    </row>
    <row r="196" spans="1:1" x14ac:dyDescent="0.2">
      <c r="A196" s="48"/>
    </row>
    <row r="197" spans="1:1" x14ac:dyDescent="0.2">
      <c r="A197" s="48"/>
    </row>
    <row r="198" spans="1:1" x14ac:dyDescent="0.2">
      <c r="A198" s="48"/>
    </row>
    <row r="199" spans="1:1" x14ac:dyDescent="0.2">
      <c r="A199" s="48"/>
    </row>
    <row r="200" spans="1:1" x14ac:dyDescent="0.2">
      <c r="A200" s="48"/>
    </row>
    <row r="201" spans="1:1" x14ac:dyDescent="0.2">
      <c r="A201" s="48"/>
    </row>
    <row r="202" spans="1:1" x14ac:dyDescent="0.2">
      <c r="A202" s="48"/>
    </row>
    <row r="203" spans="1:1" x14ac:dyDescent="0.2">
      <c r="A203" s="48"/>
    </row>
    <row r="204" spans="1:1" x14ac:dyDescent="0.2">
      <c r="A204" s="48"/>
    </row>
    <row r="205" spans="1:1" x14ac:dyDescent="0.2">
      <c r="A205" s="48"/>
    </row>
    <row r="206" spans="1:1" x14ac:dyDescent="0.2">
      <c r="A206" s="48"/>
    </row>
    <row r="207" spans="1:1" x14ac:dyDescent="0.2">
      <c r="A207" s="48"/>
    </row>
    <row r="208" spans="1:1" x14ac:dyDescent="0.2">
      <c r="A208" s="48"/>
    </row>
    <row r="209" spans="1:1" x14ac:dyDescent="0.2">
      <c r="A209" s="48"/>
    </row>
    <row r="210" spans="1:1" x14ac:dyDescent="0.2">
      <c r="A210" s="48"/>
    </row>
    <row r="211" spans="1:1" x14ac:dyDescent="0.2">
      <c r="A211" s="48"/>
    </row>
    <row r="212" spans="1:1" x14ac:dyDescent="0.2">
      <c r="A212" s="48"/>
    </row>
    <row r="213" spans="1:1" x14ac:dyDescent="0.2">
      <c r="A213" s="48"/>
    </row>
    <row r="214" spans="1:1" x14ac:dyDescent="0.2">
      <c r="A214" s="48"/>
    </row>
    <row r="215" spans="1:1" x14ac:dyDescent="0.2">
      <c r="A215" s="48"/>
    </row>
    <row r="216" spans="1:1" x14ac:dyDescent="0.2">
      <c r="A216" s="48"/>
    </row>
    <row r="217" spans="1:1" x14ac:dyDescent="0.2">
      <c r="A217" s="48"/>
    </row>
    <row r="218" spans="1:1" x14ac:dyDescent="0.2">
      <c r="A218" s="48"/>
    </row>
    <row r="219" spans="1:1" x14ac:dyDescent="0.2">
      <c r="A219" s="48"/>
    </row>
    <row r="220" spans="1:1" x14ac:dyDescent="0.2">
      <c r="A220" s="48"/>
    </row>
    <row r="221" spans="1:1" x14ac:dyDescent="0.2">
      <c r="A221" s="48"/>
    </row>
    <row r="222" spans="1:1" x14ac:dyDescent="0.2">
      <c r="A222" s="48"/>
    </row>
    <row r="223" spans="1:1" x14ac:dyDescent="0.2">
      <c r="A223" s="48"/>
    </row>
    <row r="224" spans="1:1" x14ac:dyDescent="0.2">
      <c r="A224" s="48"/>
    </row>
    <row r="225" spans="1:1" x14ac:dyDescent="0.2">
      <c r="A225" s="48"/>
    </row>
    <row r="226" spans="1:1" x14ac:dyDescent="0.2">
      <c r="A226" s="48"/>
    </row>
    <row r="227" spans="1:1" x14ac:dyDescent="0.2">
      <c r="A227" s="48"/>
    </row>
    <row r="228" spans="1:1" x14ac:dyDescent="0.2">
      <c r="A228" s="48"/>
    </row>
    <row r="229" spans="1:1" x14ac:dyDescent="0.2">
      <c r="A229" s="48"/>
    </row>
    <row r="230" spans="1:1" x14ac:dyDescent="0.2">
      <c r="A230" s="48"/>
    </row>
    <row r="231" spans="1:1" x14ac:dyDescent="0.2">
      <c r="A231" s="48"/>
    </row>
    <row r="232" spans="1:1" x14ac:dyDescent="0.2">
      <c r="A232" s="48"/>
    </row>
    <row r="233" spans="1:1" x14ac:dyDescent="0.2">
      <c r="A233" s="48"/>
    </row>
    <row r="234" spans="1:1" x14ac:dyDescent="0.2">
      <c r="A234" s="48"/>
    </row>
    <row r="235" spans="1:1" x14ac:dyDescent="0.2">
      <c r="A235" s="48"/>
    </row>
    <row r="236" spans="1:1" x14ac:dyDescent="0.2">
      <c r="A236" s="48"/>
    </row>
    <row r="237" spans="1:1" x14ac:dyDescent="0.2">
      <c r="A237" s="48"/>
    </row>
    <row r="238" spans="1:1" x14ac:dyDescent="0.2">
      <c r="A238" s="48"/>
    </row>
    <row r="239" spans="1:1" x14ac:dyDescent="0.2">
      <c r="A239" s="48"/>
    </row>
    <row r="240" spans="1:1" x14ac:dyDescent="0.2">
      <c r="A240" s="48"/>
    </row>
    <row r="241" spans="1:1" x14ac:dyDescent="0.2">
      <c r="A241" s="48"/>
    </row>
    <row r="242" spans="1:1" x14ac:dyDescent="0.2">
      <c r="A242" s="48"/>
    </row>
    <row r="243" spans="1:1" x14ac:dyDescent="0.2">
      <c r="A243" s="48"/>
    </row>
    <row r="244" spans="1:1" x14ac:dyDescent="0.2">
      <c r="A244" s="48"/>
    </row>
    <row r="245" spans="1:1" x14ac:dyDescent="0.2">
      <c r="A245" s="48"/>
    </row>
    <row r="246" spans="1:1" x14ac:dyDescent="0.2">
      <c r="A246" s="48"/>
    </row>
    <row r="247" spans="1:1" x14ac:dyDescent="0.2">
      <c r="A247" s="48"/>
    </row>
    <row r="248" spans="1:1" x14ac:dyDescent="0.2">
      <c r="A248" s="48"/>
    </row>
    <row r="249" spans="1:1" x14ac:dyDescent="0.2">
      <c r="A249" s="48"/>
    </row>
    <row r="250" spans="1:1" x14ac:dyDescent="0.2">
      <c r="A250" s="48"/>
    </row>
    <row r="251" spans="1:1" x14ac:dyDescent="0.2">
      <c r="A251" s="48"/>
    </row>
    <row r="252" spans="1:1" x14ac:dyDescent="0.2">
      <c r="A252" s="48"/>
    </row>
    <row r="253" spans="1:1" x14ac:dyDescent="0.2">
      <c r="A253" s="48"/>
    </row>
    <row r="254" spans="1:1" x14ac:dyDescent="0.2">
      <c r="A254" s="48"/>
    </row>
    <row r="255" spans="1:1" x14ac:dyDescent="0.2">
      <c r="A255" s="48"/>
    </row>
    <row r="256" spans="1:1" x14ac:dyDescent="0.2">
      <c r="A256" s="48"/>
    </row>
    <row r="257" spans="1:1" x14ac:dyDescent="0.2">
      <c r="A257" s="48"/>
    </row>
    <row r="258" spans="1:1" x14ac:dyDescent="0.2">
      <c r="A258" s="48"/>
    </row>
    <row r="259" spans="1:1" x14ac:dyDescent="0.2">
      <c r="A259" s="48"/>
    </row>
    <row r="260" spans="1:1" x14ac:dyDescent="0.2">
      <c r="A260" s="48"/>
    </row>
    <row r="261" spans="1:1" x14ac:dyDescent="0.2">
      <c r="A261" s="48"/>
    </row>
    <row r="262" spans="1:1" x14ac:dyDescent="0.2">
      <c r="A262" s="48"/>
    </row>
    <row r="263" spans="1:1" x14ac:dyDescent="0.2">
      <c r="A263" s="48"/>
    </row>
    <row r="264" spans="1:1" x14ac:dyDescent="0.2">
      <c r="A264" s="48"/>
    </row>
    <row r="265" spans="1:1" x14ac:dyDescent="0.2">
      <c r="A265" s="48"/>
    </row>
    <row r="266" spans="1:1" x14ac:dyDescent="0.2">
      <c r="A266" s="48"/>
    </row>
    <row r="267" spans="1:1" x14ac:dyDescent="0.2">
      <c r="A267" s="48"/>
    </row>
    <row r="268" spans="1:1" x14ac:dyDescent="0.2">
      <c r="A268" s="48"/>
    </row>
    <row r="269" spans="1:1" x14ac:dyDescent="0.2">
      <c r="A269" s="48"/>
    </row>
    <row r="270" spans="1:1" x14ac:dyDescent="0.2">
      <c r="A270" s="48"/>
    </row>
    <row r="271" spans="1:1" x14ac:dyDescent="0.2">
      <c r="A271" s="48"/>
    </row>
    <row r="272" spans="1:1" x14ac:dyDescent="0.2">
      <c r="A272" s="48"/>
    </row>
    <row r="273" spans="1:1" x14ac:dyDescent="0.2">
      <c r="A273" s="48"/>
    </row>
    <row r="274" spans="1:1" x14ac:dyDescent="0.2">
      <c r="A274" s="48"/>
    </row>
    <row r="275" spans="1:1" x14ac:dyDescent="0.2">
      <c r="A275" s="48"/>
    </row>
    <row r="276" spans="1:1" x14ac:dyDescent="0.2">
      <c r="A276" s="48"/>
    </row>
    <row r="277" spans="1:1" x14ac:dyDescent="0.2">
      <c r="A277" s="48"/>
    </row>
    <row r="278" spans="1:1" x14ac:dyDescent="0.2">
      <c r="A278" s="48"/>
    </row>
    <row r="279" spans="1:1" x14ac:dyDescent="0.2">
      <c r="A279" s="48"/>
    </row>
    <row r="280" spans="1:1" x14ac:dyDescent="0.2">
      <c r="A280" s="48"/>
    </row>
    <row r="281" spans="1:1" x14ac:dyDescent="0.2">
      <c r="A281" s="48"/>
    </row>
    <row r="282" spans="1:1" x14ac:dyDescent="0.2">
      <c r="A282" s="48"/>
    </row>
    <row r="283" spans="1:1" x14ac:dyDescent="0.2">
      <c r="A283" s="48"/>
    </row>
    <row r="284" spans="1:1" x14ac:dyDescent="0.2">
      <c r="A284" s="48"/>
    </row>
    <row r="285" spans="1:1" x14ac:dyDescent="0.2">
      <c r="A285" s="48"/>
    </row>
    <row r="286" spans="1:1" x14ac:dyDescent="0.2">
      <c r="A286" s="48"/>
    </row>
    <row r="287" spans="1:1" x14ac:dyDescent="0.2">
      <c r="A287" s="48"/>
    </row>
    <row r="288" spans="1:1" x14ac:dyDescent="0.2">
      <c r="A288" s="48"/>
    </row>
    <row r="289" spans="1:1" x14ac:dyDescent="0.2">
      <c r="A289" s="48"/>
    </row>
    <row r="290" spans="1:1" x14ac:dyDescent="0.2">
      <c r="A290" s="48"/>
    </row>
    <row r="291" spans="1:1" x14ac:dyDescent="0.2">
      <c r="A291" s="48"/>
    </row>
    <row r="292" spans="1:1" x14ac:dyDescent="0.2">
      <c r="A292" s="48"/>
    </row>
    <row r="293" spans="1:1" x14ac:dyDescent="0.2">
      <c r="A293" s="48"/>
    </row>
    <row r="294" spans="1:1" x14ac:dyDescent="0.2">
      <c r="A294" s="48"/>
    </row>
    <row r="295" spans="1:1" x14ac:dyDescent="0.2">
      <c r="A295" s="48"/>
    </row>
    <row r="296" spans="1:1" x14ac:dyDescent="0.2">
      <c r="A296" s="48"/>
    </row>
    <row r="297" spans="1:1" x14ac:dyDescent="0.2">
      <c r="A297" s="48"/>
    </row>
    <row r="298" spans="1:1" x14ac:dyDescent="0.2">
      <c r="A298" s="48"/>
    </row>
    <row r="299" spans="1:1" x14ac:dyDescent="0.2">
      <c r="A299" s="48"/>
    </row>
    <row r="300" spans="1:1" x14ac:dyDescent="0.2">
      <c r="A300" s="48"/>
    </row>
    <row r="301" spans="1:1" x14ac:dyDescent="0.2">
      <c r="A301" s="48"/>
    </row>
    <row r="302" spans="1:1" x14ac:dyDescent="0.2">
      <c r="A302" s="48"/>
    </row>
    <row r="303" spans="1:1" x14ac:dyDescent="0.2">
      <c r="A303" s="48"/>
    </row>
    <row r="304" spans="1:1" x14ac:dyDescent="0.2">
      <c r="A304" s="48"/>
    </row>
    <row r="305" spans="1:1" x14ac:dyDescent="0.2">
      <c r="A305" s="48"/>
    </row>
    <row r="306" spans="1:1" x14ac:dyDescent="0.2">
      <c r="A306" s="48"/>
    </row>
    <row r="307" spans="1:1" x14ac:dyDescent="0.2">
      <c r="A307" s="48"/>
    </row>
    <row r="308" spans="1:1" x14ac:dyDescent="0.2">
      <c r="A308" s="48"/>
    </row>
    <row r="309" spans="1:1" x14ac:dyDescent="0.2">
      <c r="A309" s="48"/>
    </row>
    <row r="310" spans="1:1" x14ac:dyDescent="0.2">
      <c r="A310" s="48"/>
    </row>
    <row r="311" spans="1:1" x14ac:dyDescent="0.2">
      <c r="A311" s="48"/>
    </row>
    <row r="312" spans="1:1" x14ac:dyDescent="0.2">
      <c r="A312" s="48"/>
    </row>
    <row r="313" spans="1:1" x14ac:dyDescent="0.2">
      <c r="A313" s="48"/>
    </row>
    <row r="314" spans="1:1" x14ac:dyDescent="0.2">
      <c r="A314" s="48"/>
    </row>
    <row r="315" spans="1:1" x14ac:dyDescent="0.2">
      <c r="A315" s="48"/>
    </row>
    <row r="316" spans="1:1" x14ac:dyDescent="0.2">
      <c r="A316" s="48"/>
    </row>
    <row r="317" spans="1:1" x14ac:dyDescent="0.2">
      <c r="A317" s="48"/>
    </row>
    <row r="318" spans="1:1" x14ac:dyDescent="0.2">
      <c r="A318" s="48"/>
    </row>
    <row r="319" spans="1:1" x14ac:dyDescent="0.2">
      <c r="A319" s="48"/>
    </row>
    <row r="320" spans="1:1" x14ac:dyDescent="0.2">
      <c r="A320" s="48"/>
    </row>
    <row r="321" spans="1:1" x14ac:dyDescent="0.2">
      <c r="A321" s="48"/>
    </row>
    <row r="322" spans="1:1" x14ac:dyDescent="0.2">
      <c r="A322" s="48"/>
    </row>
    <row r="323" spans="1:1" x14ac:dyDescent="0.2">
      <c r="A323" s="48"/>
    </row>
    <row r="324" spans="1:1" x14ac:dyDescent="0.2">
      <c r="A324" s="48"/>
    </row>
    <row r="325" spans="1:1" x14ac:dyDescent="0.2">
      <c r="A325" s="48"/>
    </row>
    <row r="326" spans="1:1" x14ac:dyDescent="0.2">
      <c r="A326" s="48"/>
    </row>
    <row r="327" spans="1:1" x14ac:dyDescent="0.2">
      <c r="A327" s="48"/>
    </row>
    <row r="328" spans="1:1" x14ac:dyDescent="0.2">
      <c r="A328" s="48"/>
    </row>
    <row r="329" spans="1:1" x14ac:dyDescent="0.2">
      <c r="A329" s="48"/>
    </row>
    <row r="330" spans="1:1" x14ac:dyDescent="0.2">
      <c r="A330" s="48"/>
    </row>
    <row r="331" spans="1:1" x14ac:dyDescent="0.2">
      <c r="A331" s="48"/>
    </row>
    <row r="332" spans="1:1" x14ac:dyDescent="0.2">
      <c r="A332" s="48"/>
    </row>
    <row r="333" spans="1:1" x14ac:dyDescent="0.2">
      <c r="A333" s="48"/>
    </row>
    <row r="334" spans="1:1" x14ac:dyDescent="0.2">
      <c r="A334" s="48"/>
    </row>
    <row r="335" spans="1:1" x14ac:dyDescent="0.2">
      <c r="A335" s="48"/>
    </row>
    <row r="336" spans="1:1" x14ac:dyDescent="0.2">
      <c r="A336" s="48"/>
    </row>
    <row r="337" spans="1:1" x14ac:dyDescent="0.2">
      <c r="A337" s="48"/>
    </row>
    <row r="338" spans="1:1" x14ac:dyDescent="0.2">
      <c r="A338" s="48"/>
    </row>
    <row r="339" spans="1:1" x14ac:dyDescent="0.2">
      <c r="A339" s="48"/>
    </row>
    <row r="340" spans="1:1" x14ac:dyDescent="0.2">
      <c r="A340" s="48"/>
    </row>
    <row r="341" spans="1:1" x14ac:dyDescent="0.2">
      <c r="A341" s="48"/>
    </row>
    <row r="342" spans="1:1" x14ac:dyDescent="0.2">
      <c r="A342" s="48"/>
    </row>
    <row r="343" spans="1:1" x14ac:dyDescent="0.2">
      <c r="A343" s="48"/>
    </row>
    <row r="344" spans="1:1" x14ac:dyDescent="0.2">
      <c r="A344" s="48"/>
    </row>
    <row r="345" spans="1:1" x14ac:dyDescent="0.2">
      <c r="A345" s="48"/>
    </row>
    <row r="346" spans="1:1" x14ac:dyDescent="0.2">
      <c r="A346" s="48"/>
    </row>
    <row r="347" spans="1:1" x14ac:dyDescent="0.2">
      <c r="A347" s="48"/>
    </row>
    <row r="348" spans="1:1" x14ac:dyDescent="0.2">
      <c r="A348" s="48"/>
    </row>
    <row r="349" spans="1:1" x14ac:dyDescent="0.2">
      <c r="A349" s="48"/>
    </row>
    <row r="350" spans="1:1" x14ac:dyDescent="0.2">
      <c r="A350" s="48"/>
    </row>
    <row r="351" spans="1:1" x14ac:dyDescent="0.2">
      <c r="A351" s="48"/>
    </row>
    <row r="352" spans="1:1" x14ac:dyDescent="0.2">
      <c r="A352" s="48"/>
    </row>
    <row r="353" spans="1:1" x14ac:dyDescent="0.2">
      <c r="A353" s="48"/>
    </row>
    <row r="354" spans="1:1" x14ac:dyDescent="0.2">
      <c r="A354" s="48"/>
    </row>
    <row r="355" spans="1:1" x14ac:dyDescent="0.2">
      <c r="A355" s="48"/>
    </row>
    <row r="356" spans="1:1" x14ac:dyDescent="0.2">
      <c r="A356" s="48"/>
    </row>
    <row r="357" spans="1:1" x14ac:dyDescent="0.2">
      <c r="A357" s="48"/>
    </row>
    <row r="358" spans="1:1" x14ac:dyDescent="0.2">
      <c r="A358" s="48"/>
    </row>
    <row r="359" spans="1:1" x14ac:dyDescent="0.2">
      <c r="A359" s="48"/>
    </row>
    <row r="360" spans="1:1" x14ac:dyDescent="0.2">
      <c r="A360" s="48"/>
    </row>
    <row r="361" spans="1:1" x14ac:dyDescent="0.2">
      <c r="A361" s="48"/>
    </row>
    <row r="362" spans="1:1" x14ac:dyDescent="0.2">
      <c r="A362" s="48"/>
    </row>
    <row r="363" spans="1:1" x14ac:dyDescent="0.2">
      <c r="A363" s="48"/>
    </row>
    <row r="364" spans="1:1" x14ac:dyDescent="0.2">
      <c r="A364" s="48"/>
    </row>
    <row r="365" spans="1:1" x14ac:dyDescent="0.2">
      <c r="A365" s="48"/>
    </row>
    <row r="366" spans="1:1" x14ac:dyDescent="0.2">
      <c r="A366" s="48"/>
    </row>
    <row r="367" spans="1:1" x14ac:dyDescent="0.2">
      <c r="A367" s="48"/>
    </row>
    <row r="368" spans="1:1" x14ac:dyDescent="0.2">
      <c r="A368" s="48"/>
    </row>
    <row r="369" spans="1:1" x14ac:dyDescent="0.2">
      <c r="A369" s="48"/>
    </row>
    <row r="370" spans="1:1" x14ac:dyDescent="0.2">
      <c r="A370" s="48"/>
    </row>
    <row r="371" spans="1:1" x14ac:dyDescent="0.2">
      <c r="A371" s="48"/>
    </row>
    <row r="372" spans="1:1" x14ac:dyDescent="0.2">
      <c r="A372" s="48"/>
    </row>
    <row r="373" spans="1:1" x14ac:dyDescent="0.2">
      <c r="A373" s="48"/>
    </row>
    <row r="374" spans="1:1" x14ac:dyDescent="0.2">
      <c r="A374" s="48"/>
    </row>
    <row r="375" spans="1:1" x14ac:dyDescent="0.2">
      <c r="A375" s="48"/>
    </row>
    <row r="376" spans="1:1" x14ac:dyDescent="0.2">
      <c r="A376" s="48"/>
    </row>
    <row r="377" spans="1:1" x14ac:dyDescent="0.2">
      <c r="A377" s="48"/>
    </row>
    <row r="378" spans="1:1" x14ac:dyDescent="0.2">
      <c r="A378" s="48"/>
    </row>
    <row r="379" spans="1:1" x14ac:dyDescent="0.2">
      <c r="A379" s="48"/>
    </row>
    <row r="380" spans="1:1" x14ac:dyDescent="0.2">
      <c r="A380" s="48"/>
    </row>
    <row r="381" spans="1:1" x14ac:dyDescent="0.2">
      <c r="A381" s="48"/>
    </row>
    <row r="382" spans="1:1" x14ac:dyDescent="0.2">
      <c r="A382" s="48"/>
    </row>
    <row r="383" spans="1:1" x14ac:dyDescent="0.2">
      <c r="A383" s="48"/>
    </row>
    <row r="384" spans="1:1" x14ac:dyDescent="0.2">
      <c r="A384" s="48"/>
    </row>
    <row r="385" spans="1:1" x14ac:dyDescent="0.2">
      <c r="A385" s="48"/>
    </row>
    <row r="386" spans="1:1" x14ac:dyDescent="0.2">
      <c r="A386" s="48"/>
    </row>
    <row r="387" spans="1:1" x14ac:dyDescent="0.2">
      <c r="A387" s="48"/>
    </row>
    <row r="388" spans="1:1" x14ac:dyDescent="0.2">
      <c r="A388" s="48"/>
    </row>
    <row r="389" spans="1:1" x14ac:dyDescent="0.2">
      <c r="A389" s="48"/>
    </row>
    <row r="390" spans="1:1" x14ac:dyDescent="0.2">
      <c r="A390" s="48"/>
    </row>
    <row r="391" spans="1:1" x14ac:dyDescent="0.2">
      <c r="A391" s="48"/>
    </row>
    <row r="392" spans="1:1" x14ac:dyDescent="0.2">
      <c r="A392" s="48"/>
    </row>
    <row r="393" spans="1:1" x14ac:dyDescent="0.2">
      <c r="A393" s="48"/>
    </row>
    <row r="394" spans="1:1" x14ac:dyDescent="0.2">
      <c r="A394" s="48"/>
    </row>
    <row r="395" spans="1:1" x14ac:dyDescent="0.2">
      <c r="A395" s="48"/>
    </row>
    <row r="396" spans="1:1" x14ac:dyDescent="0.2">
      <c r="A396" s="48"/>
    </row>
    <row r="397" spans="1:1" x14ac:dyDescent="0.2">
      <c r="A397" s="48"/>
    </row>
    <row r="398" spans="1:1" x14ac:dyDescent="0.2">
      <c r="A398" s="48"/>
    </row>
    <row r="399" spans="1:1" x14ac:dyDescent="0.2">
      <c r="A399" s="48"/>
    </row>
    <row r="400" spans="1:1" x14ac:dyDescent="0.2">
      <c r="A400" s="48"/>
    </row>
    <row r="401" spans="1:1" x14ac:dyDescent="0.2">
      <c r="A401" s="48"/>
    </row>
    <row r="402" spans="1:1" x14ac:dyDescent="0.2">
      <c r="A402" s="48"/>
    </row>
    <row r="403" spans="1:1" x14ac:dyDescent="0.2">
      <c r="A403" s="48"/>
    </row>
    <row r="404" spans="1:1" x14ac:dyDescent="0.2">
      <c r="A404" s="48"/>
    </row>
    <row r="405" spans="1:1" x14ac:dyDescent="0.2">
      <c r="A405" s="48"/>
    </row>
    <row r="406" spans="1:1" x14ac:dyDescent="0.2">
      <c r="A406" s="48"/>
    </row>
    <row r="407" spans="1:1" x14ac:dyDescent="0.2">
      <c r="A407" s="48"/>
    </row>
    <row r="408" spans="1:1" x14ac:dyDescent="0.2">
      <c r="A408" s="48"/>
    </row>
    <row r="409" spans="1:1" x14ac:dyDescent="0.2">
      <c r="A409" s="48"/>
    </row>
    <row r="410" spans="1:1" x14ac:dyDescent="0.2">
      <c r="A410" s="48"/>
    </row>
    <row r="411" spans="1:1" x14ac:dyDescent="0.2">
      <c r="A411" s="48"/>
    </row>
    <row r="412" spans="1:1" x14ac:dyDescent="0.2">
      <c r="A412" s="48"/>
    </row>
    <row r="413" spans="1:1" x14ac:dyDescent="0.2">
      <c r="A413" s="48"/>
    </row>
    <row r="414" spans="1:1" x14ac:dyDescent="0.2">
      <c r="A414" s="48"/>
    </row>
    <row r="415" spans="1:1" x14ac:dyDescent="0.2">
      <c r="A415" s="48"/>
    </row>
    <row r="416" spans="1:1" x14ac:dyDescent="0.2">
      <c r="A416" s="48"/>
    </row>
    <row r="417" spans="1:1" x14ac:dyDescent="0.2">
      <c r="A417" s="48"/>
    </row>
    <row r="418" spans="1:1" x14ac:dyDescent="0.2">
      <c r="A418" s="48"/>
    </row>
    <row r="419" spans="1:1" x14ac:dyDescent="0.2">
      <c r="A419" s="48"/>
    </row>
    <row r="420" spans="1:1" x14ac:dyDescent="0.2">
      <c r="A420" s="48"/>
    </row>
    <row r="421" spans="1:1" x14ac:dyDescent="0.2">
      <c r="A421" s="48"/>
    </row>
    <row r="422" spans="1:1" x14ac:dyDescent="0.2">
      <c r="A422" s="48"/>
    </row>
    <row r="423" spans="1:1" x14ac:dyDescent="0.2">
      <c r="A423" s="48"/>
    </row>
    <row r="424" spans="1:1" x14ac:dyDescent="0.2">
      <c r="A424" s="48"/>
    </row>
    <row r="425" spans="1:1" x14ac:dyDescent="0.2">
      <c r="A425" s="48"/>
    </row>
    <row r="426" spans="1:1" x14ac:dyDescent="0.2">
      <c r="A426" s="48"/>
    </row>
    <row r="427" spans="1:1" x14ac:dyDescent="0.2">
      <c r="A427" s="48"/>
    </row>
    <row r="428" spans="1:1" x14ac:dyDescent="0.2">
      <c r="A428" s="48"/>
    </row>
    <row r="429" spans="1:1" x14ac:dyDescent="0.2">
      <c r="A429" s="48"/>
    </row>
    <row r="430" spans="1:1" x14ac:dyDescent="0.2">
      <c r="A430" s="48"/>
    </row>
    <row r="431" spans="1:1" x14ac:dyDescent="0.2">
      <c r="A431" s="48"/>
    </row>
    <row r="432" spans="1:1" x14ac:dyDescent="0.2">
      <c r="A432" s="48"/>
    </row>
    <row r="433" spans="1:1" x14ac:dyDescent="0.2">
      <c r="A433" s="48"/>
    </row>
    <row r="434" spans="1:1" x14ac:dyDescent="0.2">
      <c r="A434" s="48"/>
    </row>
    <row r="435" spans="1:1" x14ac:dyDescent="0.2">
      <c r="A435" s="48"/>
    </row>
    <row r="436" spans="1:1" x14ac:dyDescent="0.2">
      <c r="A436" s="48"/>
    </row>
    <row r="437" spans="1:1" x14ac:dyDescent="0.2">
      <c r="A437" s="48"/>
    </row>
    <row r="438" spans="1:1" x14ac:dyDescent="0.2">
      <c r="A438" s="48"/>
    </row>
    <row r="439" spans="1:1" x14ac:dyDescent="0.2">
      <c r="A439" s="48"/>
    </row>
    <row r="440" spans="1:1" x14ac:dyDescent="0.2">
      <c r="A440" s="48"/>
    </row>
    <row r="441" spans="1:1" x14ac:dyDescent="0.2">
      <c r="A441" s="48"/>
    </row>
    <row r="442" spans="1:1" x14ac:dyDescent="0.2">
      <c r="A442" s="48"/>
    </row>
    <row r="443" spans="1:1" x14ac:dyDescent="0.2">
      <c r="A443" s="48"/>
    </row>
    <row r="444" spans="1:1" x14ac:dyDescent="0.2">
      <c r="A444" s="48"/>
    </row>
    <row r="445" spans="1:1" x14ac:dyDescent="0.2">
      <c r="A445" s="48"/>
    </row>
    <row r="446" spans="1:1" x14ac:dyDescent="0.2">
      <c r="A446" s="48"/>
    </row>
    <row r="447" spans="1:1" x14ac:dyDescent="0.2">
      <c r="A447" s="48"/>
    </row>
    <row r="448" spans="1:1" x14ac:dyDescent="0.2">
      <c r="A448" s="48"/>
    </row>
    <row r="449" spans="1:1" x14ac:dyDescent="0.2">
      <c r="A449" s="48"/>
    </row>
    <row r="450" spans="1:1" x14ac:dyDescent="0.2">
      <c r="A450" s="48"/>
    </row>
    <row r="451" spans="1:1" x14ac:dyDescent="0.2">
      <c r="A451" s="48"/>
    </row>
    <row r="452" spans="1:1" x14ac:dyDescent="0.2">
      <c r="A452" s="48"/>
    </row>
    <row r="453" spans="1:1" x14ac:dyDescent="0.2">
      <c r="A453" s="48"/>
    </row>
    <row r="454" spans="1:1" x14ac:dyDescent="0.2">
      <c r="A454" s="48"/>
    </row>
    <row r="455" spans="1:1" x14ac:dyDescent="0.2">
      <c r="A455" s="48"/>
    </row>
    <row r="456" spans="1:1" x14ac:dyDescent="0.2">
      <c r="A456" s="48"/>
    </row>
    <row r="457" spans="1:1" x14ac:dyDescent="0.2">
      <c r="A457" s="48"/>
    </row>
    <row r="458" spans="1:1" x14ac:dyDescent="0.2">
      <c r="A458" s="48"/>
    </row>
    <row r="459" spans="1:1" x14ac:dyDescent="0.2">
      <c r="A459" s="48"/>
    </row>
    <row r="460" spans="1:1" x14ac:dyDescent="0.2">
      <c r="A460" s="48"/>
    </row>
    <row r="461" spans="1:1" x14ac:dyDescent="0.2">
      <c r="A461" s="48"/>
    </row>
    <row r="462" spans="1:1" x14ac:dyDescent="0.2">
      <c r="A462" s="48"/>
    </row>
    <row r="463" spans="1:1" x14ac:dyDescent="0.2">
      <c r="A463" s="48"/>
    </row>
    <row r="464" spans="1:1" x14ac:dyDescent="0.2">
      <c r="A464" s="48"/>
    </row>
    <row r="465" spans="1:1" x14ac:dyDescent="0.2">
      <c r="A465" s="48"/>
    </row>
    <row r="466" spans="1:1" x14ac:dyDescent="0.2">
      <c r="A466" s="48"/>
    </row>
    <row r="467" spans="1:1" x14ac:dyDescent="0.2">
      <c r="A467" s="48"/>
    </row>
    <row r="468" spans="1:1" x14ac:dyDescent="0.2">
      <c r="A468" s="48"/>
    </row>
    <row r="469" spans="1:1" x14ac:dyDescent="0.2">
      <c r="A469" s="48"/>
    </row>
    <row r="470" spans="1:1" x14ac:dyDescent="0.2">
      <c r="A470" s="48"/>
    </row>
    <row r="471" spans="1:1" x14ac:dyDescent="0.2">
      <c r="A471" s="48"/>
    </row>
    <row r="472" spans="1:1" x14ac:dyDescent="0.2">
      <c r="A472" s="48"/>
    </row>
    <row r="473" spans="1:1" x14ac:dyDescent="0.2">
      <c r="A473" s="48"/>
    </row>
    <row r="474" spans="1:1" x14ac:dyDescent="0.2">
      <c r="A474" s="48"/>
    </row>
    <row r="475" spans="1:1" x14ac:dyDescent="0.2">
      <c r="A475" s="48"/>
    </row>
    <row r="476" spans="1:1" x14ac:dyDescent="0.2">
      <c r="A476" s="48"/>
    </row>
    <row r="477" spans="1:1" x14ac:dyDescent="0.2">
      <c r="A477" s="48"/>
    </row>
    <row r="478" spans="1:1" x14ac:dyDescent="0.2">
      <c r="A478" s="48"/>
    </row>
    <row r="479" spans="1:1" x14ac:dyDescent="0.2">
      <c r="A479" s="48"/>
    </row>
    <row r="480" spans="1:1" x14ac:dyDescent="0.2">
      <c r="A480" s="48"/>
    </row>
    <row r="481" spans="1:1" x14ac:dyDescent="0.2">
      <c r="A481" s="48"/>
    </row>
    <row r="482" spans="1:1" x14ac:dyDescent="0.2">
      <c r="A482" s="48"/>
    </row>
    <row r="483" spans="1:1" x14ac:dyDescent="0.2">
      <c r="A483" s="48"/>
    </row>
    <row r="484" spans="1:1" x14ac:dyDescent="0.2">
      <c r="A484" s="48"/>
    </row>
    <row r="485" spans="1:1" x14ac:dyDescent="0.2">
      <c r="A485" s="48"/>
    </row>
    <row r="486" spans="1:1" x14ac:dyDescent="0.2">
      <c r="A486" s="48"/>
    </row>
    <row r="487" spans="1:1" x14ac:dyDescent="0.2">
      <c r="A487" s="48"/>
    </row>
    <row r="488" spans="1:1" x14ac:dyDescent="0.2">
      <c r="A488" s="48"/>
    </row>
    <row r="489" spans="1:1" x14ac:dyDescent="0.2">
      <c r="A489" s="48"/>
    </row>
    <row r="490" spans="1:1" x14ac:dyDescent="0.2">
      <c r="A490" s="48"/>
    </row>
    <row r="491" spans="1:1" x14ac:dyDescent="0.2">
      <c r="A491" s="48"/>
    </row>
    <row r="492" spans="1:1" x14ac:dyDescent="0.2">
      <c r="A492" s="48"/>
    </row>
    <row r="493" spans="1:1" x14ac:dyDescent="0.2">
      <c r="A493" s="48"/>
    </row>
    <row r="494" spans="1:1" x14ac:dyDescent="0.2">
      <c r="A494" s="48"/>
    </row>
    <row r="495" spans="1:1" x14ac:dyDescent="0.2">
      <c r="A495" s="48"/>
    </row>
    <row r="496" spans="1:1" x14ac:dyDescent="0.2">
      <c r="A496" s="48"/>
    </row>
    <row r="497" spans="1:1" x14ac:dyDescent="0.2">
      <c r="A497" s="48"/>
    </row>
    <row r="498" spans="1:1" x14ac:dyDescent="0.2">
      <c r="A498" s="48"/>
    </row>
    <row r="499" spans="1:1" x14ac:dyDescent="0.2">
      <c r="A499" s="48"/>
    </row>
    <row r="500" spans="1:1" x14ac:dyDescent="0.2">
      <c r="A500" s="48"/>
    </row>
    <row r="501" spans="1:1" x14ac:dyDescent="0.2">
      <c r="A501" s="48"/>
    </row>
    <row r="502" spans="1:1" x14ac:dyDescent="0.2">
      <c r="A502" s="48"/>
    </row>
    <row r="503" spans="1:1" x14ac:dyDescent="0.2">
      <c r="A503" s="48"/>
    </row>
    <row r="504" spans="1:1" x14ac:dyDescent="0.2">
      <c r="A504" s="48"/>
    </row>
    <row r="505" spans="1:1" x14ac:dyDescent="0.2">
      <c r="A505" s="48"/>
    </row>
    <row r="506" spans="1:1" x14ac:dyDescent="0.2">
      <c r="A506" s="48"/>
    </row>
    <row r="507" spans="1:1" x14ac:dyDescent="0.2">
      <c r="A507" s="48"/>
    </row>
    <row r="508" spans="1:1" x14ac:dyDescent="0.2">
      <c r="A508" s="48"/>
    </row>
    <row r="509" spans="1:1" x14ac:dyDescent="0.2">
      <c r="A509" s="48"/>
    </row>
    <row r="510" spans="1:1" x14ac:dyDescent="0.2">
      <c r="A510" s="48"/>
    </row>
    <row r="511" spans="1:1" x14ac:dyDescent="0.2">
      <c r="A511" s="48"/>
    </row>
    <row r="512" spans="1:1" x14ac:dyDescent="0.2">
      <c r="A512" s="48"/>
    </row>
    <row r="513" spans="1:1" x14ac:dyDescent="0.2">
      <c r="A513" s="48"/>
    </row>
    <row r="514" spans="1:1" x14ac:dyDescent="0.2">
      <c r="A514" s="48"/>
    </row>
    <row r="515" spans="1:1" x14ac:dyDescent="0.2">
      <c r="A515" s="48"/>
    </row>
    <row r="516" spans="1:1" x14ac:dyDescent="0.2">
      <c r="A516" s="48"/>
    </row>
    <row r="517" spans="1:1" x14ac:dyDescent="0.2">
      <c r="A517" s="48"/>
    </row>
    <row r="518" spans="1:1" x14ac:dyDescent="0.2">
      <c r="A518" s="48"/>
    </row>
    <row r="519" spans="1:1" x14ac:dyDescent="0.2">
      <c r="A519" s="48"/>
    </row>
    <row r="520" spans="1:1" x14ac:dyDescent="0.2">
      <c r="A520" s="48"/>
    </row>
    <row r="521" spans="1:1" x14ac:dyDescent="0.2">
      <c r="A521" s="48"/>
    </row>
    <row r="522" spans="1:1" x14ac:dyDescent="0.2">
      <c r="A522" s="48"/>
    </row>
    <row r="523" spans="1:1" x14ac:dyDescent="0.2">
      <c r="A523" s="48"/>
    </row>
    <row r="524" spans="1:1" x14ac:dyDescent="0.2">
      <c r="A524" s="48"/>
    </row>
    <row r="525" spans="1:1" x14ac:dyDescent="0.2">
      <c r="A525" s="48"/>
    </row>
    <row r="526" spans="1:1" x14ac:dyDescent="0.2">
      <c r="A526" s="48"/>
    </row>
    <row r="527" spans="1:1" x14ac:dyDescent="0.2">
      <c r="A527" s="48"/>
    </row>
    <row r="528" spans="1:1" x14ac:dyDescent="0.2">
      <c r="A528" s="48"/>
    </row>
    <row r="529" spans="1:1" x14ac:dyDescent="0.2">
      <c r="A529" s="48"/>
    </row>
    <row r="530" spans="1:1" x14ac:dyDescent="0.2">
      <c r="A530" s="48"/>
    </row>
    <row r="531" spans="1:1" x14ac:dyDescent="0.2">
      <c r="A531" s="48"/>
    </row>
    <row r="532" spans="1:1" x14ac:dyDescent="0.2">
      <c r="A532" s="48"/>
    </row>
    <row r="533" spans="1:1" x14ac:dyDescent="0.2">
      <c r="A533" s="48"/>
    </row>
    <row r="534" spans="1:1" x14ac:dyDescent="0.2">
      <c r="A534" s="48"/>
    </row>
    <row r="535" spans="1:1" x14ac:dyDescent="0.2">
      <c r="A535" s="48"/>
    </row>
    <row r="536" spans="1:1" x14ac:dyDescent="0.2">
      <c r="A536" s="48"/>
    </row>
    <row r="537" spans="1:1" x14ac:dyDescent="0.2">
      <c r="A537" s="48"/>
    </row>
    <row r="538" spans="1:1" x14ac:dyDescent="0.2">
      <c r="A538" s="48"/>
    </row>
    <row r="539" spans="1:1" x14ac:dyDescent="0.2">
      <c r="A539" s="48"/>
    </row>
    <row r="540" spans="1:1" x14ac:dyDescent="0.2">
      <c r="A540" s="48"/>
    </row>
    <row r="541" spans="1:1" x14ac:dyDescent="0.2">
      <c r="A541" s="48"/>
    </row>
    <row r="542" spans="1:1" x14ac:dyDescent="0.2">
      <c r="A542" s="48"/>
    </row>
    <row r="543" spans="1:1" x14ac:dyDescent="0.2">
      <c r="A543" s="48"/>
    </row>
    <row r="544" spans="1:1" x14ac:dyDescent="0.2">
      <c r="A544" s="48"/>
    </row>
    <row r="545" spans="1:1" x14ac:dyDescent="0.2">
      <c r="A545" s="48"/>
    </row>
    <row r="546" spans="1:1" x14ac:dyDescent="0.2">
      <c r="A546" s="48"/>
    </row>
    <row r="547" spans="1:1" x14ac:dyDescent="0.2">
      <c r="A547" s="48"/>
    </row>
    <row r="548" spans="1:1" x14ac:dyDescent="0.2">
      <c r="A548" s="48"/>
    </row>
    <row r="549" spans="1:1" x14ac:dyDescent="0.2">
      <c r="A549" s="48"/>
    </row>
    <row r="550" spans="1:1" x14ac:dyDescent="0.2">
      <c r="A550" s="48"/>
    </row>
    <row r="551" spans="1:1" x14ac:dyDescent="0.2">
      <c r="A551" s="48"/>
    </row>
    <row r="552" spans="1:1" x14ac:dyDescent="0.2">
      <c r="A552" s="48"/>
    </row>
    <row r="553" spans="1:1" x14ac:dyDescent="0.2">
      <c r="A553" s="48"/>
    </row>
    <row r="554" spans="1:1" x14ac:dyDescent="0.2">
      <c r="A554" s="48"/>
    </row>
    <row r="555" spans="1:1" x14ac:dyDescent="0.2">
      <c r="A555" s="48"/>
    </row>
    <row r="556" spans="1:1" x14ac:dyDescent="0.2">
      <c r="A556" s="48"/>
    </row>
    <row r="557" spans="1:1" x14ac:dyDescent="0.2">
      <c r="A557" s="48"/>
    </row>
    <row r="558" spans="1:1" x14ac:dyDescent="0.2">
      <c r="A558" s="48"/>
    </row>
    <row r="559" spans="1:1" x14ac:dyDescent="0.2">
      <c r="A559" s="48"/>
    </row>
    <row r="560" spans="1:1" x14ac:dyDescent="0.2">
      <c r="A560" s="48"/>
    </row>
    <row r="561" spans="1:1" x14ac:dyDescent="0.2">
      <c r="A561" s="48"/>
    </row>
    <row r="562" spans="1:1" x14ac:dyDescent="0.2">
      <c r="A562" s="48"/>
    </row>
    <row r="563" spans="1:1" x14ac:dyDescent="0.2">
      <c r="A563" s="48"/>
    </row>
    <row r="564" spans="1:1" x14ac:dyDescent="0.2">
      <c r="A564" s="48"/>
    </row>
    <row r="565" spans="1:1" x14ac:dyDescent="0.2">
      <c r="A565" s="48"/>
    </row>
    <row r="566" spans="1:1" x14ac:dyDescent="0.2">
      <c r="A566" s="48"/>
    </row>
    <row r="567" spans="1:1" x14ac:dyDescent="0.2">
      <c r="A567" s="48"/>
    </row>
    <row r="568" spans="1:1" x14ac:dyDescent="0.2">
      <c r="A568" s="48"/>
    </row>
    <row r="569" spans="1:1" x14ac:dyDescent="0.2">
      <c r="A569" s="48"/>
    </row>
    <row r="570" spans="1:1" x14ac:dyDescent="0.2">
      <c r="A570" s="48"/>
    </row>
    <row r="571" spans="1:1" x14ac:dyDescent="0.2">
      <c r="A571" s="48"/>
    </row>
    <row r="572" spans="1:1" x14ac:dyDescent="0.2">
      <c r="A572" s="48"/>
    </row>
    <row r="573" spans="1:1" x14ac:dyDescent="0.2">
      <c r="A573" s="48"/>
    </row>
    <row r="574" spans="1:1" x14ac:dyDescent="0.2">
      <c r="A574" s="48"/>
    </row>
    <row r="575" spans="1:1" x14ac:dyDescent="0.2">
      <c r="A575" s="48"/>
    </row>
    <row r="576" spans="1:1" x14ac:dyDescent="0.2">
      <c r="A576" s="48"/>
    </row>
    <row r="577" spans="1:1" x14ac:dyDescent="0.2">
      <c r="A577" s="48"/>
    </row>
    <row r="578" spans="1:1" x14ac:dyDescent="0.2">
      <c r="A578" s="48"/>
    </row>
    <row r="579" spans="1:1" x14ac:dyDescent="0.2">
      <c r="A579" s="48"/>
    </row>
    <row r="580" spans="1:1" x14ac:dyDescent="0.2">
      <c r="A580" s="48"/>
    </row>
    <row r="581" spans="1:1" x14ac:dyDescent="0.2">
      <c r="A581" s="48"/>
    </row>
    <row r="582" spans="1:1" x14ac:dyDescent="0.2">
      <c r="A582" s="48"/>
    </row>
    <row r="583" spans="1:1" x14ac:dyDescent="0.2">
      <c r="A583" s="48"/>
    </row>
    <row r="584" spans="1:1" x14ac:dyDescent="0.2">
      <c r="A584" s="48"/>
    </row>
    <row r="585" spans="1:1" x14ac:dyDescent="0.2">
      <c r="A585" s="48"/>
    </row>
    <row r="586" spans="1:1" x14ac:dyDescent="0.2">
      <c r="A586" s="48"/>
    </row>
    <row r="587" spans="1:1" x14ac:dyDescent="0.2">
      <c r="A587" s="48"/>
    </row>
    <row r="588" spans="1:1" x14ac:dyDescent="0.2">
      <c r="A588" s="48"/>
    </row>
    <row r="589" spans="1:1" x14ac:dyDescent="0.2">
      <c r="A589" s="48"/>
    </row>
    <row r="590" spans="1:1" x14ac:dyDescent="0.2">
      <c r="A590" s="48"/>
    </row>
    <row r="591" spans="1:1" x14ac:dyDescent="0.2">
      <c r="A591" s="48"/>
    </row>
    <row r="592" spans="1:1" x14ac:dyDescent="0.2">
      <c r="A592" s="48"/>
    </row>
    <row r="593" spans="1:1" x14ac:dyDescent="0.2">
      <c r="A593" s="48"/>
    </row>
    <row r="594" spans="1:1" x14ac:dyDescent="0.2">
      <c r="A594" s="48"/>
    </row>
    <row r="595" spans="1:1" x14ac:dyDescent="0.2">
      <c r="A595" s="48"/>
    </row>
    <row r="596" spans="1:1" x14ac:dyDescent="0.2">
      <c r="A596" s="48"/>
    </row>
    <row r="597" spans="1:1" x14ac:dyDescent="0.2">
      <c r="A597" s="48"/>
    </row>
    <row r="598" spans="1:1" x14ac:dyDescent="0.2">
      <c r="A598" s="48"/>
    </row>
    <row r="599" spans="1:1" x14ac:dyDescent="0.2">
      <c r="A599" s="48"/>
    </row>
    <row r="600" spans="1:1" x14ac:dyDescent="0.2">
      <c r="A600" s="48"/>
    </row>
    <row r="601" spans="1:1" x14ac:dyDescent="0.2">
      <c r="A601" s="48"/>
    </row>
    <row r="602" spans="1:1" x14ac:dyDescent="0.2">
      <c r="A602" s="48"/>
    </row>
    <row r="603" spans="1:1" x14ac:dyDescent="0.2">
      <c r="A603" s="48"/>
    </row>
    <row r="604" spans="1:1" x14ac:dyDescent="0.2">
      <c r="A604" s="48"/>
    </row>
    <row r="605" spans="1:1" x14ac:dyDescent="0.2">
      <c r="A605" s="48"/>
    </row>
    <row r="606" spans="1:1" x14ac:dyDescent="0.2">
      <c r="A606" s="48"/>
    </row>
    <row r="607" spans="1:1" x14ac:dyDescent="0.2">
      <c r="A607" s="48"/>
    </row>
    <row r="608" spans="1:1" x14ac:dyDescent="0.2">
      <c r="A608" s="48"/>
    </row>
    <row r="609" spans="1:1" x14ac:dyDescent="0.2">
      <c r="A609" s="48"/>
    </row>
    <row r="610" spans="1:1" x14ac:dyDescent="0.2">
      <c r="A610" s="48"/>
    </row>
    <row r="611" spans="1:1" x14ac:dyDescent="0.2">
      <c r="A611" s="48"/>
    </row>
    <row r="612" spans="1:1" x14ac:dyDescent="0.2">
      <c r="A612" s="48"/>
    </row>
    <row r="613" spans="1:1" x14ac:dyDescent="0.2">
      <c r="A613" s="48"/>
    </row>
    <row r="614" spans="1:1" x14ac:dyDescent="0.2">
      <c r="A614" s="48"/>
    </row>
    <row r="615" spans="1:1" x14ac:dyDescent="0.2">
      <c r="A615" s="48"/>
    </row>
    <row r="616" spans="1:1" x14ac:dyDescent="0.2">
      <c r="A616" s="48"/>
    </row>
    <row r="617" spans="1:1" x14ac:dyDescent="0.2">
      <c r="A617" s="48"/>
    </row>
    <row r="618" spans="1:1" x14ac:dyDescent="0.2">
      <c r="A618" s="48"/>
    </row>
    <row r="619" spans="1:1" x14ac:dyDescent="0.2">
      <c r="A619" s="48"/>
    </row>
    <row r="620" spans="1:1" x14ac:dyDescent="0.2">
      <c r="A620" s="48"/>
    </row>
    <row r="621" spans="1:1" x14ac:dyDescent="0.2">
      <c r="A621" s="48"/>
    </row>
    <row r="622" spans="1:1" x14ac:dyDescent="0.2">
      <c r="A622" s="48"/>
    </row>
    <row r="623" spans="1:1" x14ac:dyDescent="0.2">
      <c r="A623" s="48"/>
    </row>
    <row r="624" spans="1:1" x14ac:dyDescent="0.2">
      <c r="A624" s="48"/>
    </row>
    <row r="625" spans="1:1" x14ac:dyDescent="0.2">
      <c r="A625" s="48"/>
    </row>
    <row r="626" spans="1:1" x14ac:dyDescent="0.2">
      <c r="A626" s="48"/>
    </row>
    <row r="627" spans="1:1" x14ac:dyDescent="0.2">
      <c r="A627" s="48"/>
    </row>
    <row r="628" spans="1:1" x14ac:dyDescent="0.2">
      <c r="A628" s="48"/>
    </row>
    <row r="629" spans="1:1" x14ac:dyDescent="0.2">
      <c r="A629" s="48"/>
    </row>
    <row r="630" spans="1:1" x14ac:dyDescent="0.2">
      <c r="A630" s="48"/>
    </row>
    <row r="631" spans="1:1" x14ac:dyDescent="0.2">
      <c r="A631" s="48"/>
    </row>
    <row r="632" spans="1:1" x14ac:dyDescent="0.2">
      <c r="A632" s="48"/>
    </row>
    <row r="633" spans="1:1" x14ac:dyDescent="0.2">
      <c r="A633" s="48"/>
    </row>
    <row r="634" spans="1:1" x14ac:dyDescent="0.2">
      <c r="A634" s="48"/>
    </row>
    <row r="635" spans="1:1" x14ac:dyDescent="0.2">
      <c r="A635" s="48"/>
    </row>
    <row r="636" spans="1:1" x14ac:dyDescent="0.2">
      <c r="A636" s="48"/>
    </row>
    <row r="637" spans="1:1" x14ac:dyDescent="0.2">
      <c r="A637" s="48"/>
    </row>
    <row r="638" spans="1:1" x14ac:dyDescent="0.2">
      <c r="A638" s="48"/>
    </row>
    <row r="639" spans="1:1" x14ac:dyDescent="0.2">
      <c r="A639" s="48"/>
    </row>
    <row r="640" spans="1:1" x14ac:dyDescent="0.2">
      <c r="A640" s="48"/>
    </row>
    <row r="641" spans="1:1" x14ac:dyDescent="0.2">
      <c r="A641" s="48"/>
    </row>
    <row r="642" spans="1:1" x14ac:dyDescent="0.2">
      <c r="A642" s="48"/>
    </row>
    <row r="643" spans="1:1" x14ac:dyDescent="0.2">
      <c r="A643" s="48"/>
    </row>
    <row r="644" spans="1:1" x14ac:dyDescent="0.2">
      <c r="A644" s="48"/>
    </row>
    <row r="645" spans="1:1" x14ac:dyDescent="0.2">
      <c r="A645" s="48"/>
    </row>
    <row r="646" spans="1:1" x14ac:dyDescent="0.2">
      <c r="A646" s="48"/>
    </row>
    <row r="647" spans="1:1" x14ac:dyDescent="0.2">
      <c r="A647" s="48"/>
    </row>
    <row r="648" spans="1:1" x14ac:dyDescent="0.2">
      <c r="A648" s="48"/>
    </row>
    <row r="649" spans="1:1" x14ac:dyDescent="0.2">
      <c r="A649" s="48"/>
    </row>
    <row r="650" spans="1:1" x14ac:dyDescent="0.2">
      <c r="A650" s="48"/>
    </row>
    <row r="651" spans="1:1" x14ac:dyDescent="0.2">
      <c r="A651" s="48"/>
    </row>
    <row r="652" spans="1:1" x14ac:dyDescent="0.2">
      <c r="A652" s="48"/>
    </row>
    <row r="653" spans="1:1" x14ac:dyDescent="0.2">
      <c r="A653" s="48"/>
    </row>
    <row r="654" spans="1:1" x14ac:dyDescent="0.2">
      <c r="A654" s="48"/>
    </row>
    <row r="655" spans="1:1" x14ac:dyDescent="0.2">
      <c r="A655" s="48"/>
    </row>
    <row r="656" spans="1:1" x14ac:dyDescent="0.2">
      <c r="A656" s="48"/>
    </row>
    <row r="657" spans="1:1" x14ac:dyDescent="0.2">
      <c r="A657" s="48"/>
    </row>
    <row r="658" spans="1:1" x14ac:dyDescent="0.2">
      <c r="A658" s="48"/>
    </row>
    <row r="659" spans="1:1" x14ac:dyDescent="0.2">
      <c r="A659" s="48"/>
    </row>
    <row r="660" spans="1:1" x14ac:dyDescent="0.2">
      <c r="A660" s="48"/>
    </row>
    <row r="661" spans="1:1" x14ac:dyDescent="0.2">
      <c r="A661" s="48"/>
    </row>
    <row r="662" spans="1:1" x14ac:dyDescent="0.2">
      <c r="A662" s="48"/>
    </row>
    <row r="663" spans="1:1" x14ac:dyDescent="0.2">
      <c r="A663" s="48"/>
    </row>
    <row r="664" spans="1:1" x14ac:dyDescent="0.2">
      <c r="A664" s="48"/>
    </row>
    <row r="665" spans="1:1" x14ac:dyDescent="0.2">
      <c r="A665" s="48"/>
    </row>
    <row r="666" spans="1:1" x14ac:dyDescent="0.2">
      <c r="A666" s="48"/>
    </row>
    <row r="667" spans="1:1" x14ac:dyDescent="0.2">
      <c r="A667" s="48"/>
    </row>
    <row r="668" spans="1:1" x14ac:dyDescent="0.2">
      <c r="A668" s="48"/>
    </row>
    <row r="669" spans="1:1" x14ac:dyDescent="0.2">
      <c r="A669" s="48"/>
    </row>
    <row r="670" spans="1:1" x14ac:dyDescent="0.2">
      <c r="A670" s="48"/>
    </row>
    <row r="671" spans="1:1" x14ac:dyDescent="0.2">
      <c r="A671" s="48"/>
    </row>
    <row r="672" spans="1:1" x14ac:dyDescent="0.2">
      <c r="A672" s="48"/>
    </row>
    <row r="673" spans="1:1" x14ac:dyDescent="0.2">
      <c r="A673" s="48"/>
    </row>
    <row r="674" spans="1:1" x14ac:dyDescent="0.2">
      <c r="A674" s="48"/>
    </row>
    <row r="675" spans="1:1" x14ac:dyDescent="0.2">
      <c r="A675" s="48"/>
    </row>
    <row r="676" spans="1:1" x14ac:dyDescent="0.2">
      <c r="A676" s="48"/>
    </row>
    <row r="677" spans="1:1" x14ac:dyDescent="0.2">
      <c r="A677" s="48"/>
    </row>
    <row r="678" spans="1:1" x14ac:dyDescent="0.2">
      <c r="A678" s="48"/>
    </row>
    <row r="679" spans="1:1" x14ac:dyDescent="0.2">
      <c r="A679" s="48"/>
    </row>
    <row r="680" spans="1:1" x14ac:dyDescent="0.2">
      <c r="A680" s="48"/>
    </row>
    <row r="681" spans="1:1" x14ac:dyDescent="0.2">
      <c r="A681" s="48"/>
    </row>
    <row r="682" spans="1:1" x14ac:dyDescent="0.2">
      <c r="A682" s="48"/>
    </row>
    <row r="683" spans="1:1" x14ac:dyDescent="0.2">
      <c r="A683" s="48"/>
    </row>
    <row r="684" spans="1:1" x14ac:dyDescent="0.2">
      <c r="A684" s="48"/>
    </row>
    <row r="685" spans="1:1" x14ac:dyDescent="0.2">
      <c r="A685" s="48"/>
    </row>
    <row r="686" spans="1:1" x14ac:dyDescent="0.2">
      <c r="A686" s="48"/>
    </row>
    <row r="687" spans="1:1" x14ac:dyDescent="0.2">
      <c r="A687" s="48"/>
    </row>
    <row r="688" spans="1:1" x14ac:dyDescent="0.2">
      <c r="A688" s="48"/>
    </row>
    <row r="689" spans="1:1" x14ac:dyDescent="0.2">
      <c r="A689" s="48"/>
    </row>
    <row r="690" spans="1:1" x14ac:dyDescent="0.2">
      <c r="A690" s="48"/>
    </row>
    <row r="691" spans="1:1" x14ac:dyDescent="0.2">
      <c r="A691" s="48"/>
    </row>
    <row r="692" spans="1:1" x14ac:dyDescent="0.2">
      <c r="A692" s="48"/>
    </row>
    <row r="693" spans="1:1" x14ac:dyDescent="0.2">
      <c r="A693" s="48"/>
    </row>
    <row r="694" spans="1:1" x14ac:dyDescent="0.2">
      <c r="A694" s="48"/>
    </row>
    <row r="695" spans="1:1" x14ac:dyDescent="0.2">
      <c r="A695" s="48"/>
    </row>
    <row r="696" spans="1:1" x14ac:dyDescent="0.2">
      <c r="A696" s="48"/>
    </row>
    <row r="697" spans="1:1" x14ac:dyDescent="0.2">
      <c r="A697" s="48"/>
    </row>
    <row r="698" spans="1:1" x14ac:dyDescent="0.2">
      <c r="A698" s="48"/>
    </row>
    <row r="699" spans="1:1" x14ac:dyDescent="0.2">
      <c r="A699" s="48"/>
    </row>
    <row r="700" spans="1:1" x14ac:dyDescent="0.2">
      <c r="A700" s="48"/>
    </row>
    <row r="701" spans="1:1" x14ac:dyDescent="0.2">
      <c r="A701" s="48"/>
    </row>
    <row r="702" spans="1:1" x14ac:dyDescent="0.2">
      <c r="A702" s="48"/>
    </row>
    <row r="703" spans="1:1" x14ac:dyDescent="0.2">
      <c r="A703" s="48"/>
    </row>
    <row r="704" spans="1:1" x14ac:dyDescent="0.2">
      <c r="A704" s="48"/>
    </row>
    <row r="705" spans="1:1" x14ac:dyDescent="0.2">
      <c r="A705" s="48"/>
    </row>
    <row r="706" spans="1:1" x14ac:dyDescent="0.2">
      <c r="A706" s="48"/>
    </row>
    <row r="707" spans="1:1" x14ac:dyDescent="0.2">
      <c r="A707" s="48"/>
    </row>
    <row r="708" spans="1:1" x14ac:dyDescent="0.2">
      <c r="A708" s="48"/>
    </row>
    <row r="709" spans="1:1" x14ac:dyDescent="0.2">
      <c r="A709" s="48"/>
    </row>
    <row r="710" spans="1:1" x14ac:dyDescent="0.2">
      <c r="A710" s="48"/>
    </row>
    <row r="711" spans="1:1" x14ac:dyDescent="0.2">
      <c r="A711" s="48"/>
    </row>
    <row r="712" spans="1:1" x14ac:dyDescent="0.2">
      <c r="A712" s="48"/>
    </row>
    <row r="713" spans="1:1" x14ac:dyDescent="0.2">
      <c r="A713" s="48"/>
    </row>
    <row r="714" spans="1:1" x14ac:dyDescent="0.2">
      <c r="A714" s="48"/>
    </row>
    <row r="715" spans="1:1" x14ac:dyDescent="0.2">
      <c r="A715" s="48"/>
    </row>
    <row r="716" spans="1:1" x14ac:dyDescent="0.2">
      <c r="A716" s="48"/>
    </row>
    <row r="717" spans="1:1" x14ac:dyDescent="0.2">
      <c r="A717" s="48"/>
    </row>
    <row r="718" spans="1:1" x14ac:dyDescent="0.2">
      <c r="A718" s="48"/>
    </row>
    <row r="719" spans="1:1" x14ac:dyDescent="0.2">
      <c r="A719" s="48"/>
    </row>
    <row r="720" spans="1:1" x14ac:dyDescent="0.2">
      <c r="A720" s="48"/>
    </row>
    <row r="721" spans="1:1" x14ac:dyDescent="0.2">
      <c r="A721" s="48"/>
    </row>
    <row r="722" spans="1:1" x14ac:dyDescent="0.2">
      <c r="A722" s="48"/>
    </row>
    <row r="723" spans="1:1" x14ac:dyDescent="0.2">
      <c r="A723" s="48"/>
    </row>
    <row r="724" spans="1:1" x14ac:dyDescent="0.2">
      <c r="A724" s="48"/>
    </row>
    <row r="725" spans="1:1" x14ac:dyDescent="0.2">
      <c r="A725" s="48"/>
    </row>
    <row r="726" spans="1:1" x14ac:dyDescent="0.2">
      <c r="A726" s="48"/>
    </row>
    <row r="727" spans="1:1" x14ac:dyDescent="0.2">
      <c r="A727" s="48"/>
    </row>
    <row r="728" spans="1:1" x14ac:dyDescent="0.2">
      <c r="A728" s="48"/>
    </row>
    <row r="729" spans="1:1" x14ac:dyDescent="0.2">
      <c r="A729" s="48"/>
    </row>
    <row r="730" spans="1:1" x14ac:dyDescent="0.2">
      <c r="A730" s="48"/>
    </row>
    <row r="731" spans="1:1" x14ac:dyDescent="0.2">
      <c r="A731" s="48"/>
    </row>
    <row r="732" spans="1:1" x14ac:dyDescent="0.2">
      <c r="A732" s="48"/>
    </row>
    <row r="733" spans="1:1" x14ac:dyDescent="0.2">
      <c r="A733" s="48"/>
    </row>
    <row r="734" spans="1:1" x14ac:dyDescent="0.2">
      <c r="A734" s="48"/>
    </row>
    <row r="735" spans="1:1" x14ac:dyDescent="0.2">
      <c r="A735" s="48"/>
    </row>
    <row r="736" spans="1:1" x14ac:dyDescent="0.2">
      <c r="A736" s="48"/>
    </row>
    <row r="737" spans="1:1" x14ac:dyDescent="0.2">
      <c r="A737" s="48"/>
    </row>
    <row r="738" spans="1:1" x14ac:dyDescent="0.2">
      <c r="A738" s="48"/>
    </row>
    <row r="739" spans="1:1" x14ac:dyDescent="0.2">
      <c r="A739" s="48"/>
    </row>
    <row r="740" spans="1:1" x14ac:dyDescent="0.2">
      <c r="A740" s="48"/>
    </row>
    <row r="741" spans="1:1" x14ac:dyDescent="0.2">
      <c r="A741" s="48"/>
    </row>
    <row r="742" spans="1:1" x14ac:dyDescent="0.2">
      <c r="A742" s="48"/>
    </row>
    <row r="743" spans="1:1" x14ac:dyDescent="0.2">
      <c r="A743" s="48"/>
    </row>
    <row r="744" spans="1:1" x14ac:dyDescent="0.2">
      <c r="A744" s="48"/>
    </row>
    <row r="745" spans="1:1" x14ac:dyDescent="0.2">
      <c r="A745" s="48"/>
    </row>
    <row r="746" spans="1:1" x14ac:dyDescent="0.2">
      <c r="A746" s="48"/>
    </row>
    <row r="747" spans="1:1" x14ac:dyDescent="0.2">
      <c r="A747" s="48"/>
    </row>
    <row r="748" spans="1:1" x14ac:dyDescent="0.2">
      <c r="A748" s="48"/>
    </row>
    <row r="749" spans="1:1" x14ac:dyDescent="0.2">
      <c r="A749" s="48"/>
    </row>
    <row r="750" spans="1:1" x14ac:dyDescent="0.2">
      <c r="A750" s="48"/>
    </row>
    <row r="751" spans="1:1" x14ac:dyDescent="0.2">
      <c r="A751" s="48"/>
    </row>
    <row r="752" spans="1:1" x14ac:dyDescent="0.2">
      <c r="A752" s="48"/>
    </row>
    <row r="753" spans="1:1" x14ac:dyDescent="0.2">
      <c r="A753" s="48"/>
    </row>
    <row r="754" spans="1:1" x14ac:dyDescent="0.2">
      <c r="A754" s="48"/>
    </row>
    <row r="755" spans="1:1" x14ac:dyDescent="0.2">
      <c r="A755" s="48"/>
    </row>
    <row r="756" spans="1:1" x14ac:dyDescent="0.2">
      <c r="A756" s="48"/>
    </row>
    <row r="757" spans="1:1" x14ac:dyDescent="0.2">
      <c r="A757" s="48"/>
    </row>
    <row r="758" spans="1:1" x14ac:dyDescent="0.2">
      <c r="A758" s="48"/>
    </row>
    <row r="759" spans="1:1" x14ac:dyDescent="0.2">
      <c r="A759" s="48"/>
    </row>
    <row r="760" spans="1:1" x14ac:dyDescent="0.2">
      <c r="A760" s="48"/>
    </row>
    <row r="761" spans="1:1" x14ac:dyDescent="0.2">
      <c r="A761" s="48"/>
    </row>
    <row r="762" spans="1:1" x14ac:dyDescent="0.2">
      <c r="A762" s="48"/>
    </row>
    <row r="763" spans="1:1" x14ac:dyDescent="0.2">
      <c r="A763" s="48"/>
    </row>
    <row r="764" spans="1:1" x14ac:dyDescent="0.2">
      <c r="A764" s="48"/>
    </row>
    <row r="765" spans="1:1" x14ac:dyDescent="0.2">
      <c r="A765" s="48"/>
    </row>
    <row r="766" spans="1:1" x14ac:dyDescent="0.2">
      <c r="A766" s="48"/>
    </row>
    <row r="767" spans="1:1" x14ac:dyDescent="0.2">
      <c r="A767" s="48"/>
    </row>
    <row r="768" spans="1:1" x14ac:dyDescent="0.2">
      <c r="A768" s="48"/>
    </row>
    <row r="769" spans="1:1" x14ac:dyDescent="0.2">
      <c r="A769" s="48"/>
    </row>
    <row r="770" spans="1:1" x14ac:dyDescent="0.2">
      <c r="A770" s="48"/>
    </row>
    <row r="771" spans="1:1" x14ac:dyDescent="0.2">
      <c r="A771" s="48"/>
    </row>
    <row r="772" spans="1:1" x14ac:dyDescent="0.2">
      <c r="A772" s="48"/>
    </row>
    <row r="773" spans="1:1" x14ac:dyDescent="0.2">
      <c r="A773" s="48"/>
    </row>
    <row r="774" spans="1:1" x14ac:dyDescent="0.2">
      <c r="A774" s="48"/>
    </row>
    <row r="775" spans="1:1" x14ac:dyDescent="0.2">
      <c r="A775" s="48"/>
    </row>
    <row r="776" spans="1:1" x14ac:dyDescent="0.2">
      <c r="A776" s="48"/>
    </row>
    <row r="777" spans="1:1" x14ac:dyDescent="0.2">
      <c r="A777" s="48"/>
    </row>
    <row r="778" spans="1:1" x14ac:dyDescent="0.2">
      <c r="A778" s="48"/>
    </row>
    <row r="779" spans="1:1" x14ac:dyDescent="0.2">
      <c r="A779" s="48"/>
    </row>
    <row r="780" spans="1:1" x14ac:dyDescent="0.2">
      <c r="A780" s="48"/>
    </row>
    <row r="781" spans="1:1" x14ac:dyDescent="0.2">
      <c r="A781" s="48"/>
    </row>
    <row r="782" spans="1:1" x14ac:dyDescent="0.2">
      <c r="A782" s="48"/>
    </row>
    <row r="783" spans="1:1" x14ac:dyDescent="0.2">
      <c r="A783" s="48"/>
    </row>
    <row r="784" spans="1:1" x14ac:dyDescent="0.2">
      <c r="A784" s="48"/>
    </row>
    <row r="785" spans="1:1" x14ac:dyDescent="0.2">
      <c r="A785" s="48"/>
    </row>
    <row r="786" spans="1:1" x14ac:dyDescent="0.2">
      <c r="A786" s="48"/>
    </row>
    <row r="787" spans="1:1" x14ac:dyDescent="0.2">
      <c r="A787" s="48"/>
    </row>
    <row r="788" spans="1:1" x14ac:dyDescent="0.2">
      <c r="A788" s="48"/>
    </row>
    <row r="789" spans="1:1" x14ac:dyDescent="0.2">
      <c r="A789" s="48"/>
    </row>
    <row r="790" spans="1:1" x14ac:dyDescent="0.2">
      <c r="A790" s="48"/>
    </row>
    <row r="791" spans="1:1" x14ac:dyDescent="0.2">
      <c r="A791" s="48"/>
    </row>
    <row r="792" spans="1:1" x14ac:dyDescent="0.2">
      <c r="A792" s="48"/>
    </row>
    <row r="793" spans="1:1" x14ac:dyDescent="0.2">
      <c r="A793" s="48"/>
    </row>
    <row r="794" spans="1:1" x14ac:dyDescent="0.2">
      <c r="A794" s="48"/>
    </row>
    <row r="795" spans="1:1" x14ac:dyDescent="0.2">
      <c r="A795" s="48"/>
    </row>
    <row r="796" spans="1:1" x14ac:dyDescent="0.2">
      <c r="A796" s="48"/>
    </row>
    <row r="797" spans="1:1" x14ac:dyDescent="0.2">
      <c r="A797" s="48"/>
    </row>
    <row r="798" spans="1:1" x14ac:dyDescent="0.2">
      <c r="A798" s="48"/>
    </row>
    <row r="799" spans="1:1" x14ac:dyDescent="0.2">
      <c r="A799" s="48"/>
    </row>
    <row r="800" spans="1:1" x14ac:dyDescent="0.2">
      <c r="A800" s="48"/>
    </row>
    <row r="801" spans="1:1" x14ac:dyDescent="0.2">
      <c r="A801" s="48"/>
    </row>
    <row r="802" spans="1:1" x14ac:dyDescent="0.2">
      <c r="A802" s="48"/>
    </row>
    <row r="803" spans="1:1" x14ac:dyDescent="0.2">
      <c r="A803" s="48"/>
    </row>
    <row r="804" spans="1:1" x14ac:dyDescent="0.2">
      <c r="A804" s="48"/>
    </row>
    <row r="805" spans="1:1" x14ac:dyDescent="0.2">
      <c r="A805" s="48"/>
    </row>
    <row r="806" spans="1:1" x14ac:dyDescent="0.2">
      <c r="A806" s="48"/>
    </row>
    <row r="807" spans="1:1" x14ac:dyDescent="0.2">
      <c r="A807" s="48"/>
    </row>
    <row r="808" spans="1:1" x14ac:dyDescent="0.2">
      <c r="A808" s="48"/>
    </row>
    <row r="809" spans="1:1" x14ac:dyDescent="0.2">
      <c r="A809" s="48"/>
    </row>
    <row r="810" spans="1:1" x14ac:dyDescent="0.2">
      <c r="A810" s="48"/>
    </row>
    <row r="811" spans="1:1" x14ac:dyDescent="0.2">
      <c r="A811" s="48"/>
    </row>
    <row r="812" spans="1:1" x14ac:dyDescent="0.2">
      <c r="A812" s="48"/>
    </row>
    <row r="813" spans="1:1" x14ac:dyDescent="0.2">
      <c r="A813" s="48"/>
    </row>
    <row r="814" spans="1:1" x14ac:dyDescent="0.2">
      <c r="A814" s="48"/>
    </row>
    <row r="815" spans="1:1" x14ac:dyDescent="0.2">
      <c r="A815" s="48"/>
    </row>
    <row r="816" spans="1:1" x14ac:dyDescent="0.2">
      <c r="A816" s="48"/>
    </row>
    <row r="817" spans="1:1" x14ac:dyDescent="0.2">
      <c r="A817" s="48"/>
    </row>
    <row r="818" spans="1:1" x14ac:dyDescent="0.2">
      <c r="A818" s="48"/>
    </row>
    <row r="819" spans="1:1" x14ac:dyDescent="0.2">
      <c r="A819" s="48"/>
    </row>
    <row r="820" spans="1:1" x14ac:dyDescent="0.2">
      <c r="A820" s="48"/>
    </row>
    <row r="821" spans="1:1" x14ac:dyDescent="0.2">
      <c r="A821" s="48"/>
    </row>
    <row r="822" spans="1:1" x14ac:dyDescent="0.2">
      <c r="A822" s="48"/>
    </row>
    <row r="823" spans="1:1" x14ac:dyDescent="0.2">
      <c r="A823" s="48"/>
    </row>
    <row r="824" spans="1:1" x14ac:dyDescent="0.2">
      <c r="A824" s="48"/>
    </row>
    <row r="825" spans="1:1" x14ac:dyDescent="0.2">
      <c r="A825" s="48"/>
    </row>
    <row r="826" spans="1:1" x14ac:dyDescent="0.2">
      <c r="A826" s="48"/>
    </row>
    <row r="827" spans="1:1" x14ac:dyDescent="0.2">
      <c r="A827" s="48"/>
    </row>
    <row r="828" spans="1:1" x14ac:dyDescent="0.2">
      <c r="A828" s="48"/>
    </row>
    <row r="829" spans="1:1" x14ac:dyDescent="0.2">
      <c r="A829" s="48"/>
    </row>
    <row r="830" spans="1:1" x14ac:dyDescent="0.2">
      <c r="A830" s="48"/>
    </row>
    <row r="831" spans="1:1" x14ac:dyDescent="0.2">
      <c r="A831" s="48"/>
    </row>
    <row r="832" spans="1:1" x14ac:dyDescent="0.2">
      <c r="A832" s="48"/>
    </row>
    <row r="833" spans="1:1" x14ac:dyDescent="0.2">
      <c r="A833" s="48"/>
    </row>
    <row r="834" spans="1:1" x14ac:dyDescent="0.2">
      <c r="A834" s="48"/>
    </row>
    <row r="835" spans="1:1" x14ac:dyDescent="0.2">
      <c r="A835" s="48"/>
    </row>
    <row r="836" spans="1:1" x14ac:dyDescent="0.2">
      <c r="A836" s="48"/>
    </row>
    <row r="837" spans="1:1" x14ac:dyDescent="0.2">
      <c r="A837" s="48"/>
    </row>
    <row r="838" spans="1:1" x14ac:dyDescent="0.2">
      <c r="A838" s="48"/>
    </row>
    <row r="839" spans="1:1" x14ac:dyDescent="0.2">
      <c r="A839" s="48"/>
    </row>
    <row r="840" spans="1:1" x14ac:dyDescent="0.2">
      <c r="A840" s="48"/>
    </row>
    <row r="841" spans="1:1" x14ac:dyDescent="0.2">
      <c r="A841" s="48"/>
    </row>
    <row r="842" spans="1:1" x14ac:dyDescent="0.2">
      <c r="A842" s="48"/>
    </row>
    <row r="843" spans="1:1" x14ac:dyDescent="0.2">
      <c r="A843" s="48"/>
    </row>
    <row r="844" spans="1:1" x14ac:dyDescent="0.2">
      <c r="A844" s="48"/>
    </row>
    <row r="845" spans="1:1" x14ac:dyDescent="0.2">
      <c r="A845" s="48"/>
    </row>
    <row r="846" spans="1:1" x14ac:dyDescent="0.2">
      <c r="A846" s="48"/>
    </row>
    <row r="847" spans="1:1" x14ac:dyDescent="0.2">
      <c r="A847" s="48"/>
    </row>
    <row r="848" spans="1:1" x14ac:dyDescent="0.2">
      <c r="A848" s="48"/>
    </row>
    <row r="849" spans="1:1" x14ac:dyDescent="0.2">
      <c r="A849" s="48"/>
    </row>
    <row r="850" spans="1:1" x14ac:dyDescent="0.2">
      <c r="A850" s="48"/>
    </row>
    <row r="851" spans="1:1" x14ac:dyDescent="0.2">
      <c r="A851" s="48"/>
    </row>
    <row r="852" spans="1:1" x14ac:dyDescent="0.2">
      <c r="A852" s="48"/>
    </row>
    <row r="853" spans="1:1" x14ac:dyDescent="0.2">
      <c r="A853" s="48"/>
    </row>
    <row r="854" spans="1:1" x14ac:dyDescent="0.2">
      <c r="A854" s="48"/>
    </row>
    <row r="855" spans="1:1" x14ac:dyDescent="0.2">
      <c r="A855" s="48"/>
    </row>
    <row r="856" spans="1:1" x14ac:dyDescent="0.2">
      <c r="A856" s="48"/>
    </row>
    <row r="857" spans="1:1" x14ac:dyDescent="0.2">
      <c r="A857" s="48"/>
    </row>
    <row r="858" spans="1:1" x14ac:dyDescent="0.2">
      <c r="A858" s="48"/>
    </row>
    <row r="859" spans="1:1" x14ac:dyDescent="0.2">
      <c r="A859" s="48"/>
    </row>
    <row r="860" spans="1:1" x14ac:dyDescent="0.2">
      <c r="A860" s="48"/>
    </row>
    <row r="861" spans="1:1" x14ac:dyDescent="0.2">
      <c r="A861" s="48"/>
    </row>
    <row r="862" spans="1:1" x14ac:dyDescent="0.2">
      <c r="A862" s="48"/>
    </row>
    <row r="863" spans="1:1" x14ac:dyDescent="0.2">
      <c r="A863" s="48"/>
    </row>
    <row r="864" spans="1:1" x14ac:dyDescent="0.2">
      <c r="A864" s="48"/>
    </row>
    <row r="865" spans="1:1" x14ac:dyDescent="0.2">
      <c r="A865" s="48"/>
    </row>
    <row r="866" spans="1:1" x14ac:dyDescent="0.2">
      <c r="A866" s="48"/>
    </row>
    <row r="867" spans="1:1" x14ac:dyDescent="0.2">
      <c r="A867" s="48"/>
    </row>
    <row r="868" spans="1:1" x14ac:dyDescent="0.2">
      <c r="A868" s="48"/>
    </row>
    <row r="869" spans="1:1" x14ac:dyDescent="0.2">
      <c r="A869" s="48"/>
    </row>
    <row r="870" spans="1:1" x14ac:dyDescent="0.2">
      <c r="A870" s="48"/>
    </row>
    <row r="871" spans="1:1" x14ac:dyDescent="0.2">
      <c r="A871" s="48"/>
    </row>
    <row r="872" spans="1:1" x14ac:dyDescent="0.2">
      <c r="A872" s="48"/>
    </row>
    <row r="873" spans="1:1" x14ac:dyDescent="0.2">
      <c r="A873" s="48"/>
    </row>
    <row r="874" spans="1:1" x14ac:dyDescent="0.2">
      <c r="A874" s="48"/>
    </row>
    <row r="875" spans="1:1" x14ac:dyDescent="0.2">
      <c r="A875" s="48"/>
    </row>
    <row r="876" spans="1:1" x14ac:dyDescent="0.2">
      <c r="A876" s="48"/>
    </row>
    <row r="877" spans="1:1" x14ac:dyDescent="0.2">
      <c r="A877" s="48"/>
    </row>
    <row r="878" spans="1:1" x14ac:dyDescent="0.2">
      <c r="A878" s="48"/>
    </row>
    <row r="879" spans="1:1" x14ac:dyDescent="0.2">
      <c r="A879" s="48"/>
    </row>
    <row r="880" spans="1:1" x14ac:dyDescent="0.2">
      <c r="A880" s="48"/>
    </row>
    <row r="881" spans="1:1" x14ac:dyDescent="0.2">
      <c r="A881" s="48"/>
    </row>
    <row r="882" spans="1:1" x14ac:dyDescent="0.2">
      <c r="A882" s="48"/>
    </row>
    <row r="883" spans="1:1" x14ac:dyDescent="0.2">
      <c r="A883" s="48"/>
    </row>
    <row r="884" spans="1:1" x14ac:dyDescent="0.2">
      <c r="A884" s="48"/>
    </row>
    <row r="885" spans="1:1" x14ac:dyDescent="0.2">
      <c r="A885" s="48"/>
    </row>
    <row r="886" spans="1:1" x14ac:dyDescent="0.2">
      <c r="A886" s="48"/>
    </row>
    <row r="887" spans="1:1" x14ac:dyDescent="0.2">
      <c r="A887" s="48"/>
    </row>
    <row r="888" spans="1:1" x14ac:dyDescent="0.2">
      <c r="A888" s="48"/>
    </row>
    <row r="889" spans="1:1" x14ac:dyDescent="0.2">
      <c r="A889" s="48"/>
    </row>
    <row r="890" spans="1:1" x14ac:dyDescent="0.2">
      <c r="A890" s="48"/>
    </row>
    <row r="891" spans="1:1" x14ac:dyDescent="0.2">
      <c r="A891" s="48"/>
    </row>
    <row r="892" spans="1:1" x14ac:dyDescent="0.2">
      <c r="A892" s="48"/>
    </row>
    <row r="893" spans="1:1" x14ac:dyDescent="0.2">
      <c r="A893" s="48"/>
    </row>
    <row r="894" spans="1:1" x14ac:dyDescent="0.2">
      <c r="A894" s="48"/>
    </row>
    <row r="895" spans="1:1" x14ac:dyDescent="0.2">
      <c r="A895" s="48"/>
    </row>
    <row r="896" spans="1:1" x14ac:dyDescent="0.2">
      <c r="A896" s="48"/>
    </row>
    <row r="897" spans="1:1" x14ac:dyDescent="0.2">
      <c r="A897" s="48"/>
    </row>
    <row r="898" spans="1:1" x14ac:dyDescent="0.2">
      <c r="A898" s="48"/>
    </row>
    <row r="899" spans="1:1" x14ac:dyDescent="0.2">
      <c r="A899" s="48"/>
    </row>
    <row r="900" spans="1:1" x14ac:dyDescent="0.2">
      <c r="A900" s="48"/>
    </row>
    <row r="901" spans="1:1" x14ac:dyDescent="0.2">
      <c r="A901" s="48"/>
    </row>
    <row r="902" spans="1:1" x14ac:dyDescent="0.2">
      <c r="A902" s="48"/>
    </row>
    <row r="903" spans="1:1" x14ac:dyDescent="0.2">
      <c r="A903" s="48"/>
    </row>
    <row r="904" spans="1:1" x14ac:dyDescent="0.2">
      <c r="A904" s="48"/>
    </row>
    <row r="905" spans="1:1" x14ac:dyDescent="0.2">
      <c r="A905" s="48"/>
    </row>
    <row r="906" spans="1:1" x14ac:dyDescent="0.2">
      <c r="A906" s="48"/>
    </row>
    <row r="907" spans="1:1" x14ac:dyDescent="0.2">
      <c r="A907" s="48"/>
    </row>
    <row r="908" spans="1:1" x14ac:dyDescent="0.2">
      <c r="A908" s="48"/>
    </row>
    <row r="909" spans="1:1" x14ac:dyDescent="0.2">
      <c r="A909" s="48"/>
    </row>
    <row r="910" spans="1:1" x14ac:dyDescent="0.2">
      <c r="A910" s="48"/>
    </row>
    <row r="911" spans="1:1" x14ac:dyDescent="0.2">
      <c r="A911" s="48"/>
    </row>
    <row r="912" spans="1:1" x14ac:dyDescent="0.2">
      <c r="A912" s="48"/>
    </row>
    <row r="913" spans="1:1" x14ac:dyDescent="0.2">
      <c r="A913" s="48"/>
    </row>
    <row r="914" spans="1:1" x14ac:dyDescent="0.2">
      <c r="A914" s="48"/>
    </row>
    <row r="915" spans="1:1" x14ac:dyDescent="0.2">
      <c r="A915" s="48"/>
    </row>
    <row r="916" spans="1:1" x14ac:dyDescent="0.2">
      <c r="A916" s="48"/>
    </row>
    <row r="917" spans="1:1" x14ac:dyDescent="0.2">
      <c r="A917" s="48"/>
    </row>
    <row r="918" spans="1:1" x14ac:dyDescent="0.2">
      <c r="A918" s="48"/>
    </row>
    <row r="919" spans="1:1" x14ac:dyDescent="0.2">
      <c r="A919" s="48"/>
    </row>
    <row r="920" spans="1:1" x14ac:dyDescent="0.2">
      <c r="A920" s="48"/>
    </row>
    <row r="921" spans="1:1" x14ac:dyDescent="0.2">
      <c r="A921" s="48"/>
    </row>
    <row r="922" spans="1:1" x14ac:dyDescent="0.2">
      <c r="A922" s="48"/>
    </row>
    <row r="923" spans="1:1" x14ac:dyDescent="0.2">
      <c r="A923" s="48"/>
    </row>
    <row r="924" spans="1:1" x14ac:dyDescent="0.2">
      <c r="A924" s="48"/>
    </row>
    <row r="925" spans="1:1" x14ac:dyDescent="0.2">
      <c r="A925" s="48"/>
    </row>
    <row r="926" spans="1:1" x14ac:dyDescent="0.2">
      <c r="A926" s="48"/>
    </row>
    <row r="927" spans="1:1" x14ac:dyDescent="0.2">
      <c r="A927" s="48"/>
    </row>
    <row r="928" spans="1:1" x14ac:dyDescent="0.2">
      <c r="A928" s="48"/>
    </row>
    <row r="929" spans="1:1" x14ac:dyDescent="0.2">
      <c r="A929" s="48"/>
    </row>
    <row r="930" spans="1:1" x14ac:dyDescent="0.2">
      <c r="A930" s="48"/>
    </row>
    <row r="931" spans="1:1" x14ac:dyDescent="0.2">
      <c r="A931" s="48"/>
    </row>
    <row r="932" spans="1:1" x14ac:dyDescent="0.2">
      <c r="A932" s="48"/>
    </row>
    <row r="933" spans="1:1" x14ac:dyDescent="0.2">
      <c r="A933" s="48"/>
    </row>
    <row r="934" spans="1:1" x14ac:dyDescent="0.2">
      <c r="A934" s="48"/>
    </row>
    <row r="935" spans="1:1" x14ac:dyDescent="0.2">
      <c r="A935" s="48"/>
    </row>
    <row r="936" spans="1:1" x14ac:dyDescent="0.2">
      <c r="A936" s="48"/>
    </row>
    <row r="937" spans="1:1" x14ac:dyDescent="0.2">
      <c r="A937" s="48"/>
    </row>
    <row r="938" spans="1:1" x14ac:dyDescent="0.2">
      <c r="A938" s="48"/>
    </row>
    <row r="939" spans="1:1" x14ac:dyDescent="0.2">
      <c r="A939" s="48"/>
    </row>
    <row r="940" spans="1:1" x14ac:dyDescent="0.2">
      <c r="A940" s="48"/>
    </row>
    <row r="941" spans="1:1" x14ac:dyDescent="0.2">
      <c r="A941" s="48"/>
    </row>
    <row r="942" spans="1:1" x14ac:dyDescent="0.2">
      <c r="A942" s="48"/>
    </row>
    <row r="943" spans="1:1" x14ac:dyDescent="0.2">
      <c r="A943" s="48"/>
    </row>
    <row r="944" spans="1:1" x14ac:dyDescent="0.2">
      <c r="A944" s="48"/>
    </row>
    <row r="945" spans="1:1" x14ac:dyDescent="0.2">
      <c r="A945" s="48"/>
    </row>
    <row r="946" spans="1:1" x14ac:dyDescent="0.2">
      <c r="A946" s="48"/>
    </row>
    <row r="947" spans="1:1" x14ac:dyDescent="0.2">
      <c r="A947" s="48"/>
    </row>
    <row r="948" spans="1:1" x14ac:dyDescent="0.2">
      <c r="A948" s="48"/>
    </row>
    <row r="949" spans="1:1" x14ac:dyDescent="0.2">
      <c r="A949" s="48"/>
    </row>
    <row r="950" spans="1:1" x14ac:dyDescent="0.2">
      <c r="A950" s="48"/>
    </row>
    <row r="951" spans="1:1" x14ac:dyDescent="0.2">
      <c r="A951" s="48"/>
    </row>
    <row r="952" spans="1:1" x14ac:dyDescent="0.2">
      <c r="A952" s="48"/>
    </row>
    <row r="953" spans="1:1" x14ac:dyDescent="0.2">
      <c r="A953" s="48"/>
    </row>
    <row r="954" spans="1:1" x14ac:dyDescent="0.2">
      <c r="A954" s="48"/>
    </row>
    <row r="955" spans="1:1" x14ac:dyDescent="0.2">
      <c r="A955" s="48"/>
    </row>
    <row r="956" spans="1:1" x14ac:dyDescent="0.2">
      <c r="A956" s="48"/>
    </row>
    <row r="957" spans="1:1" x14ac:dyDescent="0.2">
      <c r="A957" s="48"/>
    </row>
    <row r="958" spans="1:1" x14ac:dyDescent="0.2">
      <c r="A958" s="48"/>
    </row>
    <row r="959" spans="1:1" x14ac:dyDescent="0.2">
      <c r="A959" s="48"/>
    </row>
    <row r="960" spans="1:1" x14ac:dyDescent="0.2">
      <c r="A960" s="48"/>
    </row>
    <row r="961" spans="1:1" x14ac:dyDescent="0.2">
      <c r="A961" s="48"/>
    </row>
    <row r="962" spans="1:1" x14ac:dyDescent="0.2">
      <c r="A962" s="48"/>
    </row>
    <row r="963" spans="1:1" x14ac:dyDescent="0.2">
      <c r="A963" s="48"/>
    </row>
    <row r="964" spans="1:1" x14ac:dyDescent="0.2">
      <c r="A964" s="48"/>
    </row>
    <row r="965" spans="1:1" x14ac:dyDescent="0.2">
      <c r="A965" s="48"/>
    </row>
    <row r="966" spans="1:1" x14ac:dyDescent="0.2">
      <c r="A966" s="48"/>
    </row>
    <row r="967" spans="1:1" x14ac:dyDescent="0.2">
      <c r="A967" s="48"/>
    </row>
    <row r="968" spans="1:1" x14ac:dyDescent="0.2">
      <c r="A968" s="48"/>
    </row>
    <row r="969" spans="1:1" x14ac:dyDescent="0.2">
      <c r="A969" s="48"/>
    </row>
    <row r="970" spans="1:1" x14ac:dyDescent="0.2">
      <c r="A970" s="48"/>
    </row>
    <row r="971" spans="1:1" x14ac:dyDescent="0.2">
      <c r="A971" s="48"/>
    </row>
    <row r="972" spans="1:1" x14ac:dyDescent="0.2">
      <c r="A972" s="48"/>
    </row>
    <row r="973" spans="1:1" x14ac:dyDescent="0.2">
      <c r="A973" s="48"/>
    </row>
    <row r="974" spans="1:1" x14ac:dyDescent="0.2">
      <c r="A974" s="48"/>
    </row>
    <row r="975" spans="1:1" x14ac:dyDescent="0.2">
      <c r="A975" s="48"/>
    </row>
    <row r="976" spans="1:1" x14ac:dyDescent="0.2">
      <c r="A976" s="48"/>
    </row>
    <row r="977" spans="1:1" x14ac:dyDescent="0.2">
      <c r="A977" s="48"/>
    </row>
    <row r="978" spans="1:1" x14ac:dyDescent="0.2">
      <c r="A978" s="48"/>
    </row>
    <row r="979" spans="1:1" x14ac:dyDescent="0.2">
      <c r="A979" s="48"/>
    </row>
    <row r="980" spans="1:1" x14ac:dyDescent="0.2">
      <c r="A980" s="48"/>
    </row>
    <row r="981" spans="1:1" x14ac:dyDescent="0.2">
      <c r="A981" s="48"/>
    </row>
    <row r="982" spans="1:1" x14ac:dyDescent="0.2">
      <c r="A982" s="48"/>
    </row>
    <row r="983" spans="1:1" x14ac:dyDescent="0.2">
      <c r="A983" s="48"/>
    </row>
    <row r="984" spans="1:1" x14ac:dyDescent="0.2">
      <c r="A984" s="48"/>
    </row>
    <row r="985" spans="1:1" x14ac:dyDescent="0.2">
      <c r="A985" s="48"/>
    </row>
    <row r="986" spans="1:1" x14ac:dyDescent="0.2">
      <c r="A986" s="48"/>
    </row>
    <row r="987" spans="1:1" x14ac:dyDescent="0.2">
      <c r="A987" s="48"/>
    </row>
    <row r="988" spans="1:1" x14ac:dyDescent="0.2">
      <c r="A988" s="48"/>
    </row>
    <row r="989" spans="1:1" x14ac:dyDescent="0.2">
      <c r="A989" s="48"/>
    </row>
    <row r="990" spans="1:1" x14ac:dyDescent="0.2">
      <c r="A990" s="48"/>
    </row>
    <row r="991" spans="1:1" x14ac:dyDescent="0.2">
      <c r="A991" s="48"/>
    </row>
    <row r="992" spans="1:1" x14ac:dyDescent="0.2">
      <c r="A992" s="48"/>
    </row>
    <row r="993" spans="1:1" x14ac:dyDescent="0.2">
      <c r="A993" s="48"/>
    </row>
    <row r="994" spans="1:1" x14ac:dyDescent="0.2">
      <c r="A994" s="48"/>
    </row>
    <row r="995" spans="1:1" x14ac:dyDescent="0.2">
      <c r="A995" s="48"/>
    </row>
    <row r="996" spans="1:1" x14ac:dyDescent="0.2">
      <c r="A996" s="48"/>
    </row>
    <row r="997" spans="1:1" x14ac:dyDescent="0.2">
      <c r="A997" s="48"/>
    </row>
    <row r="998" spans="1:1" x14ac:dyDescent="0.2">
      <c r="A998" s="48"/>
    </row>
    <row r="999" spans="1:1" x14ac:dyDescent="0.2">
      <c r="A999" s="48"/>
    </row>
    <row r="1000" spans="1:1" x14ac:dyDescent="0.2">
      <c r="A1000" s="48"/>
    </row>
    <row r="1001" spans="1:1" x14ac:dyDescent="0.2">
      <c r="A1001" s="48"/>
    </row>
    <row r="1002" spans="1:1" x14ac:dyDescent="0.2">
      <c r="A1002" s="48"/>
    </row>
    <row r="1003" spans="1:1" x14ac:dyDescent="0.2">
      <c r="A1003" s="48"/>
    </row>
    <row r="1004" spans="1:1" x14ac:dyDescent="0.2">
      <c r="A1004" s="48"/>
    </row>
    <row r="1005" spans="1:1" x14ac:dyDescent="0.2">
      <c r="A1005" s="48"/>
    </row>
    <row r="1006" spans="1:1" x14ac:dyDescent="0.2">
      <c r="A1006" s="48"/>
    </row>
    <row r="1007" spans="1:1" x14ac:dyDescent="0.2">
      <c r="A1007" s="48"/>
    </row>
    <row r="1008" spans="1:1" x14ac:dyDescent="0.2">
      <c r="A1008" s="48"/>
    </row>
    <row r="1009" spans="1:1" x14ac:dyDescent="0.2">
      <c r="A1009" s="48"/>
    </row>
    <row r="1010" spans="1:1" x14ac:dyDescent="0.2">
      <c r="A1010" s="48"/>
    </row>
    <row r="1011" spans="1:1" x14ac:dyDescent="0.2">
      <c r="A1011" s="48"/>
    </row>
    <row r="1012" spans="1:1" x14ac:dyDescent="0.2">
      <c r="A1012" s="48"/>
    </row>
    <row r="1013" spans="1:1" x14ac:dyDescent="0.2">
      <c r="A1013" s="48"/>
    </row>
    <row r="1014" spans="1:1" x14ac:dyDescent="0.2">
      <c r="A1014" s="48"/>
    </row>
    <row r="1015" spans="1:1" x14ac:dyDescent="0.2">
      <c r="A1015" s="48"/>
    </row>
    <row r="1016" spans="1:1" x14ac:dyDescent="0.2">
      <c r="A1016" s="48"/>
    </row>
    <row r="1017" spans="1:1" x14ac:dyDescent="0.2">
      <c r="A1017" s="48"/>
    </row>
    <row r="1018" spans="1:1" x14ac:dyDescent="0.2">
      <c r="A1018" s="48"/>
    </row>
    <row r="1019" spans="1:1" x14ac:dyDescent="0.2">
      <c r="A1019" s="48"/>
    </row>
    <row r="1020" spans="1:1" x14ac:dyDescent="0.2">
      <c r="A1020" s="48"/>
    </row>
    <row r="1021" spans="1:1" x14ac:dyDescent="0.2">
      <c r="A1021" s="48"/>
    </row>
    <row r="1022" spans="1:1" x14ac:dyDescent="0.2">
      <c r="A1022" s="48"/>
    </row>
  </sheetData>
  <mergeCells count="2">
    <mergeCell ref="A1:F1"/>
    <mergeCell ref="A2:F2"/>
  </mergeCells>
  <hyperlinks>
    <hyperlink ref="D4" r:id="rId1"/>
    <hyperlink ref="D5" r:id="rId2"/>
    <hyperlink ref="D6" r:id="rId3"/>
    <hyperlink ref="D7" r:id="rId4"/>
    <hyperlink ref="D8" r:id="rId5"/>
    <hyperlink ref="D9" r:id="rId6"/>
    <hyperlink ref="D11" r:id="rId7"/>
    <hyperlink ref="D12" r:id="rId8"/>
    <hyperlink ref="D13" r:id="rId9"/>
    <hyperlink ref="D14" r:id="rId10"/>
    <hyperlink ref="D15" r:id="rId11"/>
    <hyperlink ref="D16" r:id="rId12"/>
    <hyperlink ref="D17" r:id="rId13"/>
    <hyperlink ref="D18" r:id="rId14"/>
    <hyperlink ref="D19" r:id="rId15"/>
    <hyperlink ref="D20" r:id="rId16"/>
    <hyperlink ref="D21" r:id="rId17"/>
    <hyperlink ref="D22" r:id="rId18"/>
    <hyperlink ref="D23" r:id="rId19"/>
    <hyperlink ref="D24" r:id="rId20"/>
    <hyperlink ref="D25" r:id="rId21"/>
    <hyperlink ref="D26" r:id="rId22"/>
    <hyperlink ref="D27" r:id="rId23"/>
    <hyperlink ref="D28" r:id="rId24"/>
    <hyperlink ref="D29" r:id="rId25"/>
    <hyperlink ref="D30" r:id="rId26"/>
    <hyperlink ref="D31" r:id="rId27"/>
    <hyperlink ref="D32" r:id="rId28"/>
    <hyperlink ref="D33" r:id="rId29"/>
    <hyperlink ref="D34" r:id="rId30"/>
    <hyperlink ref="D35" r:id="rId31"/>
    <hyperlink ref="D36" r:id="rId32"/>
    <hyperlink ref="D37" r:id="rId33"/>
    <hyperlink ref="D38" r:id="rId34"/>
    <hyperlink ref="D39" r:id="rId35"/>
    <hyperlink ref="D40" r:id="rId36"/>
    <hyperlink ref="D41" r:id="rId37"/>
    <hyperlink ref="D42" r:id="rId38"/>
    <hyperlink ref="D43" r:id="rId39"/>
    <hyperlink ref="D44" r:id="rId40"/>
    <hyperlink ref="D45" r:id="rId41"/>
    <hyperlink ref="D46" r:id="rId42"/>
    <hyperlink ref="D47" r:id="rId43"/>
    <hyperlink ref="D48" r:id="rId44"/>
    <hyperlink ref="D49" r:id="rId45"/>
    <hyperlink ref="D50" r:id="rId46"/>
    <hyperlink ref="D51" r:id="rId47"/>
    <hyperlink ref="D52" r:id="rId48"/>
    <hyperlink ref="D53" r:id="rId49"/>
    <hyperlink ref="D54" r:id="rId50"/>
    <hyperlink ref="D55" r:id="rId51" location="r"/>
    <hyperlink ref="D56" r:id="rId52"/>
    <hyperlink ref="D57" r:id="rId53"/>
    <hyperlink ref="D58" r:id="rId54"/>
    <hyperlink ref="D59" r:id="rId55"/>
    <hyperlink ref="D60" r:id="rId56"/>
    <hyperlink ref="D61" r:id="rId57"/>
    <hyperlink ref="D62" r:id="rId58"/>
    <hyperlink ref="D63" r:id="rId59"/>
    <hyperlink ref="D64" r:id="rId60"/>
    <hyperlink ref="D65" r:id="rId61"/>
    <hyperlink ref="D66" r:id="rId62"/>
    <hyperlink ref="D67" r:id="rId63"/>
    <hyperlink ref="D68" r:id="rId64"/>
    <hyperlink ref="D69" r:id="rId65"/>
    <hyperlink ref="D70" r:id="rId66"/>
    <hyperlink ref="D71" r:id="rId67"/>
    <hyperlink ref="D72" r:id="rId68"/>
    <hyperlink ref="D73" r:id="rId69"/>
    <hyperlink ref="D74" r:id="rId70"/>
    <hyperlink ref="D75" r:id="rId71"/>
    <hyperlink ref="D76" r:id="rId72"/>
    <hyperlink ref="D77" r:id="rId7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0"/>
  <sheetViews>
    <sheetView workbookViewId="0"/>
  </sheetViews>
  <sheetFormatPr defaultColWidth="12.625" defaultRowHeight="15" customHeight="1" x14ac:dyDescent="0.2"/>
  <cols>
    <col min="2" max="2" width="30.5" customWidth="1"/>
    <col min="3" max="3" width="33.75" customWidth="1"/>
    <col min="4" max="4" width="35.75" customWidth="1"/>
    <col min="5" max="5" width="25.375" customWidth="1"/>
    <col min="6" max="6" width="9.875" customWidth="1"/>
  </cols>
  <sheetData>
    <row r="1" spans="1:26" ht="15" customHeight="1" x14ac:dyDescent="0.2">
      <c r="A1" s="136" t="s">
        <v>1</v>
      </c>
      <c r="B1" s="132"/>
      <c r="C1" s="132"/>
      <c r="D1" s="132"/>
      <c r="E1" s="132"/>
      <c r="F1" s="132"/>
    </row>
    <row r="2" spans="1:26" ht="15" customHeight="1" x14ac:dyDescent="0.2">
      <c r="A2" s="137" t="s">
        <v>3</v>
      </c>
      <c r="B2" s="138"/>
      <c r="C2" s="138"/>
      <c r="D2" s="138"/>
      <c r="E2" s="138"/>
      <c r="F2" s="139"/>
    </row>
    <row r="3" spans="1:26" ht="15" customHeight="1" x14ac:dyDescent="0.2">
      <c r="A3" s="6" t="s">
        <v>4</v>
      </c>
      <c r="B3" s="7" t="s">
        <v>14</v>
      </c>
      <c r="C3" s="7" t="s">
        <v>15</v>
      </c>
      <c r="D3" s="7" t="s">
        <v>7</v>
      </c>
      <c r="E3" s="7" t="s">
        <v>16</v>
      </c>
      <c r="F3" s="8" t="s">
        <v>9</v>
      </c>
    </row>
    <row r="4" spans="1:26" x14ac:dyDescent="0.25">
      <c r="A4" s="4" t="s">
        <v>10</v>
      </c>
      <c r="B4" s="10" t="s">
        <v>17</v>
      </c>
      <c r="C4" s="10" t="s">
        <v>18</v>
      </c>
      <c r="D4" s="14" t="s">
        <v>19</v>
      </c>
      <c r="E4" s="20" t="s">
        <v>21</v>
      </c>
      <c r="F4" s="21" t="b">
        <v>0</v>
      </c>
      <c r="G4" s="22"/>
      <c r="H4" s="22"/>
      <c r="I4" s="22"/>
      <c r="J4" s="22"/>
      <c r="K4" s="22"/>
      <c r="L4" s="22"/>
      <c r="M4" s="22"/>
      <c r="N4" s="22"/>
      <c r="O4" s="22"/>
      <c r="P4" s="22"/>
      <c r="Q4" s="22"/>
      <c r="R4" s="22"/>
      <c r="S4" s="22"/>
      <c r="T4" s="22"/>
      <c r="U4" s="22"/>
      <c r="V4" s="22"/>
      <c r="W4" s="22"/>
      <c r="X4" s="22"/>
      <c r="Y4" s="22"/>
      <c r="Z4" s="22"/>
    </row>
    <row r="5" spans="1:26" x14ac:dyDescent="0.25">
      <c r="A5" s="13" t="s">
        <v>10</v>
      </c>
      <c r="B5" s="26" t="s">
        <v>17</v>
      </c>
      <c r="C5" s="28" t="s">
        <v>32</v>
      </c>
      <c r="D5" s="29" t="s">
        <v>35</v>
      </c>
      <c r="E5" s="30" t="s">
        <v>21</v>
      </c>
      <c r="F5" s="31" t="b">
        <v>1</v>
      </c>
      <c r="G5" s="22"/>
      <c r="H5" s="22"/>
      <c r="I5" s="22"/>
      <c r="J5" s="22"/>
      <c r="K5" s="22"/>
      <c r="L5" s="22"/>
      <c r="M5" s="22"/>
      <c r="N5" s="22"/>
      <c r="O5" s="22"/>
      <c r="P5" s="22"/>
      <c r="Q5" s="22"/>
      <c r="R5" s="22"/>
      <c r="S5" s="22"/>
      <c r="T5" s="22"/>
      <c r="U5" s="22"/>
      <c r="V5" s="22"/>
      <c r="W5" s="22"/>
      <c r="X5" s="22"/>
      <c r="Y5" s="22"/>
      <c r="Z5" s="22"/>
    </row>
    <row r="6" spans="1:26" x14ac:dyDescent="0.25">
      <c r="A6" s="13" t="s">
        <v>10</v>
      </c>
      <c r="B6" s="26" t="s">
        <v>40</v>
      </c>
      <c r="C6" s="26" t="s">
        <v>41</v>
      </c>
      <c r="D6" s="29" t="s">
        <v>42</v>
      </c>
      <c r="E6" s="28" t="s">
        <v>44</v>
      </c>
      <c r="F6" s="31" t="b">
        <v>0</v>
      </c>
      <c r="G6" s="22"/>
      <c r="H6" s="22"/>
      <c r="I6" s="22"/>
      <c r="J6" s="22"/>
      <c r="K6" s="22"/>
      <c r="L6" s="22"/>
      <c r="M6" s="22"/>
      <c r="N6" s="22"/>
      <c r="O6" s="22"/>
      <c r="P6" s="22"/>
      <c r="Q6" s="22"/>
      <c r="R6" s="22"/>
      <c r="S6" s="22"/>
      <c r="T6" s="22"/>
      <c r="U6" s="22"/>
      <c r="V6" s="22"/>
      <c r="W6" s="22"/>
      <c r="X6" s="22"/>
      <c r="Y6" s="22"/>
      <c r="Z6" s="22"/>
    </row>
    <row r="7" spans="1:26" x14ac:dyDescent="0.25">
      <c r="A7" s="13" t="s">
        <v>10</v>
      </c>
      <c r="B7" s="26" t="s">
        <v>40</v>
      </c>
      <c r="C7" s="26" t="s">
        <v>48</v>
      </c>
      <c r="D7" s="35" t="s">
        <v>49</v>
      </c>
      <c r="E7" s="26"/>
      <c r="F7" s="31" t="b">
        <v>1</v>
      </c>
      <c r="G7" s="22"/>
      <c r="H7" s="22"/>
      <c r="I7" s="22"/>
      <c r="J7" s="22"/>
      <c r="K7" s="22"/>
      <c r="L7" s="22"/>
      <c r="M7" s="22"/>
      <c r="N7" s="22"/>
      <c r="O7" s="22"/>
      <c r="P7" s="22"/>
      <c r="Q7" s="22"/>
      <c r="R7" s="22"/>
      <c r="S7" s="22"/>
      <c r="T7" s="22"/>
      <c r="U7" s="22"/>
      <c r="V7" s="22"/>
      <c r="W7" s="22"/>
      <c r="X7" s="22"/>
      <c r="Y7" s="22"/>
      <c r="Z7" s="22"/>
    </row>
    <row r="8" spans="1:26" x14ac:dyDescent="0.25">
      <c r="A8" s="13" t="s">
        <v>10</v>
      </c>
      <c r="B8" s="26" t="s">
        <v>40</v>
      </c>
      <c r="C8" s="26" t="s">
        <v>62</v>
      </c>
      <c r="D8" s="29" t="s">
        <v>64</v>
      </c>
      <c r="E8" s="30" t="s">
        <v>44</v>
      </c>
      <c r="F8" s="31" t="b">
        <v>0</v>
      </c>
      <c r="G8" s="22"/>
      <c r="H8" s="22"/>
      <c r="I8" s="22"/>
      <c r="J8" s="22"/>
      <c r="K8" s="22"/>
      <c r="L8" s="22"/>
      <c r="M8" s="22"/>
      <c r="N8" s="22"/>
      <c r="O8" s="22"/>
      <c r="P8" s="22"/>
      <c r="Q8" s="22"/>
      <c r="R8" s="22"/>
      <c r="S8" s="22"/>
      <c r="T8" s="22"/>
      <c r="U8" s="22"/>
      <c r="V8" s="22"/>
      <c r="W8" s="22"/>
      <c r="X8" s="22"/>
      <c r="Y8" s="22"/>
      <c r="Z8" s="22"/>
    </row>
    <row r="9" spans="1:26" x14ac:dyDescent="0.25">
      <c r="A9" s="13" t="s">
        <v>10</v>
      </c>
      <c r="B9" s="26" t="s">
        <v>70</v>
      </c>
      <c r="C9" s="26" t="s">
        <v>71</v>
      </c>
      <c r="D9" s="29" t="s">
        <v>72</v>
      </c>
      <c r="E9" s="30" t="s">
        <v>73</v>
      </c>
      <c r="F9" s="31" t="b">
        <v>0</v>
      </c>
      <c r="G9" s="22"/>
      <c r="H9" s="22"/>
      <c r="I9" s="22"/>
      <c r="J9" s="22"/>
      <c r="K9" s="22"/>
      <c r="L9" s="22"/>
      <c r="M9" s="22"/>
      <c r="N9" s="22"/>
      <c r="O9" s="22"/>
      <c r="P9" s="22"/>
      <c r="Q9" s="22"/>
      <c r="R9" s="22"/>
      <c r="S9" s="22"/>
      <c r="T9" s="22"/>
      <c r="U9" s="22"/>
      <c r="V9" s="22"/>
      <c r="W9" s="22"/>
      <c r="X9" s="22"/>
      <c r="Y9" s="22"/>
      <c r="Z9" s="22"/>
    </row>
    <row r="10" spans="1:26" x14ac:dyDescent="0.25">
      <c r="A10" s="13" t="s">
        <v>10</v>
      </c>
      <c r="B10" s="26" t="s">
        <v>80</v>
      </c>
      <c r="C10" s="39" t="str">
        <f>HYPERLINK("https://learninglab.si.edu/profile/45521","Talk with Me Toolkit")</f>
        <v>Talk with Me Toolkit</v>
      </c>
      <c r="D10" s="39" t="s">
        <v>25</v>
      </c>
      <c r="E10" s="30"/>
      <c r="F10" s="31" t="b">
        <v>0</v>
      </c>
      <c r="G10" s="22"/>
      <c r="H10" s="22"/>
      <c r="I10" s="22"/>
      <c r="J10" s="22"/>
      <c r="K10" s="22"/>
      <c r="L10" s="22"/>
      <c r="M10" s="22"/>
      <c r="N10" s="22"/>
      <c r="O10" s="22"/>
      <c r="P10" s="22"/>
      <c r="Q10" s="22"/>
      <c r="R10" s="22"/>
      <c r="S10" s="22"/>
      <c r="T10" s="22"/>
      <c r="U10" s="22"/>
      <c r="V10" s="22"/>
      <c r="W10" s="22"/>
      <c r="X10" s="22"/>
      <c r="Y10" s="22"/>
      <c r="Z10" s="22"/>
    </row>
    <row r="11" spans="1:26" x14ac:dyDescent="0.25">
      <c r="A11" s="13" t="s">
        <v>10</v>
      </c>
      <c r="B11" s="26" t="s">
        <v>80</v>
      </c>
      <c r="C11" s="39" t="str">
        <f>HYPERLINK("https://learninglab.si.edu/profile/45521","Smithsonian Early Enrichment Center")</f>
        <v>Smithsonian Early Enrichment Center</v>
      </c>
      <c r="D11" s="39" t="s">
        <v>25</v>
      </c>
      <c r="E11" s="30"/>
      <c r="F11" s="31" t="b">
        <v>0</v>
      </c>
      <c r="G11" s="22"/>
      <c r="H11" s="22"/>
      <c r="I11" s="22"/>
      <c r="J11" s="22"/>
      <c r="K11" s="22"/>
      <c r="L11" s="22"/>
      <c r="M11" s="22"/>
      <c r="N11" s="22"/>
      <c r="O11" s="22"/>
      <c r="P11" s="22"/>
      <c r="Q11" s="22"/>
      <c r="R11" s="22"/>
      <c r="S11" s="22"/>
      <c r="T11" s="22"/>
      <c r="U11" s="22"/>
      <c r="V11" s="22"/>
      <c r="W11" s="22"/>
      <c r="X11" s="22"/>
      <c r="Y11" s="22"/>
      <c r="Z11" s="22"/>
    </row>
    <row r="12" spans="1:26" x14ac:dyDescent="0.25">
      <c r="A12" s="25">
        <v>43895</v>
      </c>
      <c r="B12" s="26" t="s">
        <v>40</v>
      </c>
      <c r="C12" s="26" t="s">
        <v>97</v>
      </c>
      <c r="D12" s="29" t="s">
        <v>99</v>
      </c>
      <c r="E12" s="30" t="s">
        <v>101</v>
      </c>
      <c r="F12" s="31" t="b">
        <v>0</v>
      </c>
      <c r="G12" s="22"/>
      <c r="H12" s="22"/>
      <c r="I12" s="22"/>
      <c r="J12" s="22"/>
      <c r="K12" s="22"/>
      <c r="L12" s="22"/>
      <c r="M12" s="22"/>
      <c r="N12" s="22"/>
      <c r="O12" s="22"/>
      <c r="P12" s="22"/>
      <c r="Q12" s="22"/>
      <c r="R12" s="22"/>
      <c r="S12" s="22"/>
      <c r="T12" s="22"/>
      <c r="U12" s="22"/>
      <c r="V12" s="22"/>
      <c r="W12" s="22"/>
      <c r="X12" s="22"/>
      <c r="Y12" s="22"/>
      <c r="Z12" s="22"/>
    </row>
    <row r="13" spans="1:26" x14ac:dyDescent="0.25">
      <c r="A13" s="25">
        <v>43895</v>
      </c>
      <c r="B13" s="26" t="s">
        <v>106</v>
      </c>
      <c r="C13" s="26" t="s">
        <v>108</v>
      </c>
      <c r="D13" s="29" t="s">
        <v>109</v>
      </c>
      <c r="E13" s="42" t="s">
        <v>111</v>
      </c>
      <c r="F13" s="31" t="b">
        <v>0</v>
      </c>
      <c r="G13" s="22"/>
      <c r="H13" s="22"/>
      <c r="I13" s="22"/>
      <c r="J13" s="22"/>
      <c r="K13" s="22"/>
      <c r="L13" s="22"/>
      <c r="M13" s="22"/>
      <c r="N13" s="22"/>
      <c r="O13" s="22"/>
      <c r="P13" s="22"/>
      <c r="Q13" s="22"/>
      <c r="R13" s="22"/>
      <c r="S13" s="22"/>
      <c r="T13" s="22"/>
      <c r="U13" s="22"/>
      <c r="V13" s="22"/>
      <c r="W13" s="22"/>
      <c r="X13" s="22"/>
      <c r="Y13" s="22"/>
      <c r="Z13" s="22"/>
    </row>
    <row r="14" spans="1:26" x14ac:dyDescent="0.25">
      <c r="A14" s="25">
        <v>43895</v>
      </c>
      <c r="B14" s="26" t="s">
        <v>40</v>
      </c>
      <c r="C14" s="26" t="s">
        <v>113</v>
      </c>
      <c r="D14" s="29" t="s">
        <v>114</v>
      </c>
      <c r="E14" s="26" t="s">
        <v>116</v>
      </c>
      <c r="F14" s="31" t="b">
        <v>0</v>
      </c>
      <c r="G14" s="22"/>
      <c r="H14" s="22"/>
      <c r="I14" s="22"/>
      <c r="J14" s="22"/>
      <c r="K14" s="22"/>
      <c r="L14" s="22"/>
      <c r="M14" s="22"/>
      <c r="N14" s="22"/>
      <c r="O14" s="22"/>
      <c r="P14" s="22"/>
      <c r="Q14" s="22"/>
      <c r="R14" s="22"/>
      <c r="S14" s="22"/>
      <c r="T14" s="22"/>
      <c r="U14" s="22"/>
      <c r="V14" s="22"/>
      <c r="W14" s="22"/>
      <c r="X14" s="22"/>
      <c r="Y14" s="22"/>
      <c r="Z14" s="22"/>
    </row>
    <row r="15" spans="1:26" x14ac:dyDescent="0.25">
      <c r="A15" s="25">
        <v>43895</v>
      </c>
      <c r="B15" s="26" t="s">
        <v>70</v>
      </c>
      <c r="C15" s="26" t="s">
        <v>120</v>
      </c>
      <c r="D15" s="29" t="s">
        <v>121</v>
      </c>
      <c r="E15" s="26" t="s">
        <v>123</v>
      </c>
      <c r="F15" s="31" t="b">
        <v>0</v>
      </c>
      <c r="G15" s="22"/>
      <c r="H15" s="22"/>
      <c r="I15" s="22"/>
      <c r="J15" s="22"/>
      <c r="K15" s="22"/>
      <c r="L15" s="22"/>
      <c r="M15" s="22"/>
      <c r="N15" s="22"/>
      <c r="O15" s="22"/>
      <c r="P15" s="22"/>
      <c r="Q15" s="22"/>
      <c r="R15" s="22"/>
      <c r="S15" s="22"/>
      <c r="T15" s="22"/>
      <c r="U15" s="22"/>
      <c r="V15" s="22"/>
      <c r="W15" s="22"/>
      <c r="X15" s="22"/>
      <c r="Y15" s="22"/>
      <c r="Z15" s="22"/>
    </row>
    <row r="16" spans="1:26" x14ac:dyDescent="0.25">
      <c r="A16" s="25">
        <v>43895</v>
      </c>
      <c r="B16" s="26" t="s">
        <v>106</v>
      </c>
      <c r="C16" s="26" t="s">
        <v>125</v>
      </c>
      <c r="D16" s="29" t="s">
        <v>126</v>
      </c>
      <c r="E16" s="26" t="s">
        <v>128</v>
      </c>
      <c r="F16" s="31" t="b">
        <v>0</v>
      </c>
      <c r="G16" s="22"/>
      <c r="H16" s="22"/>
      <c r="I16" s="22"/>
      <c r="J16" s="22"/>
      <c r="K16" s="22"/>
      <c r="L16" s="22"/>
      <c r="M16" s="22"/>
      <c r="N16" s="22"/>
      <c r="O16" s="22"/>
      <c r="P16" s="22"/>
      <c r="Q16" s="22"/>
      <c r="R16" s="22"/>
      <c r="S16" s="22"/>
      <c r="T16" s="22"/>
      <c r="U16" s="22"/>
      <c r="V16" s="22"/>
      <c r="W16" s="22"/>
      <c r="X16" s="22"/>
      <c r="Y16" s="22"/>
      <c r="Z16" s="22"/>
    </row>
    <row r="17" spans="1:26" x14ac:dyDescent="0.25">
      <c r="A17" s="25">
        <v>43895</v>
      </c>
      <c r="B17" s="26" t="s">
        <v>132</v>
      </c>
      <c r="C17" s="24" t="s">
        <v>133</v>
      </c>
      <c r="D17" s="18" t="s">
        <v>134</v>
      </c>
      <c r="E17" s="26" t="s">
        <v>137</v>
      </c>
      <c r="F17" s="31" t="b">
        <v>0</v>
      </c>
      <c r="G17" s="22"/>
      <c r="H17" s="22"/>
      <c r="I17" s="22"/>
      <c r="J17" s="22"/>
      <c r="K17" s="22"/>
      <c r="L17" s="22"/>
      <c r="M17" s="22"/>
      <c r="N17" s="22"/>
      <c r="O17" s="22"/>
      <c r="P17" s="22"/>
      <c r="Q17" s="22"/>
      <c r="R17" s="22"/>
      <c r="S17" s="22"/>
      <c r="T17" s="22"/>
      <c r="U17" s="22"/>
      <c r="V17" s="22"/>
      <c r="W17" s="22"/>
      <c r="X17" s="22"/>
      <c r="Y17" s="22"/>
      <c r="Z17" s="22"/>
    </row>
    <row r="18" spans="1:26" x14ac:dyDescent="0.25">
      <c r="A18" s="25">
        <v>43895</v>
      </c>
      <c r="B18" s="26" t="s">
        <v>40</v>
      </c>
      <c r="C18" s="26" t="s">
        <v>142</v>
      </c>
      <c r="D18" s="35" t="s">
        <v>143</v>
      </c>
      <c r="E18" s="26"/>
      <c r="F18" s="31" t="b">
        <v>1</v>
      </c>
      <c r="G18" s="22"/>
      <c r="H18" s="22"/>
      <c r="I18" s="22"/>
      <c r="J18" s="22"/>
      <c r="K18" s="22"/>
      <c r="L18" s="22"/>
      <c r="M18" s="22"/>
      <c r="N18" s="22"/>
      <c r="O18" s="22"/>
      <c r="P18" s="22"/>
      <c r="Q18" s="22"/>
      <c r="R18" s="22"/>
      <c r="S18" s="22"/>
      <c r="T18" s="22"/>
      <c r="U18" s="22"/>
      <c r="V18" s="22"/>
      <c r="W18" s="22"/>
      <c r="X18" s="22"/>
      <c r="Y18" s="22"/>
      <c r="Z18" s="22"/>
    </row>
    <row r="19" spans="1:26" x14ac:dyDescent="0.25">
      <c r="A19" s="38">
        <v>43990</v>
      </c>
      <c r="B19" s="51" t="s">
        <v>106</v>
      </c>
      <c r="C19" s="51" t="s">
        <v>154</v>
      </c>
      <c r="D19" s="52" t="s">
        <v>155</v>
      </c>
      <c r="E19" s="53" t="s">
        <v>156</v>
      </c>
      <c r="F19" s="31" t="b">
        <v>0</v>
      </c>
      <c r="G19" s="22"/>
      <c r="H19" s="22"/>
      <c r="I19" s="22"/>
      <c r="J19" s="22"/>
      <c r="K19" s="22"/>
      <c r="L19" s="22"/>
      <c r="M19" s="22"/>
      <c r="N19" s="22"/>
      <c r="O19" s="22"/>
      <c r="P19" s="22"/>
      <c r="Q19" s="22"/>
      <c r="R19" s="22"/>
      <c r="S19" s="22"/>
      <c r="T19" s="22"/>
      <c r="U19" s="22"/>
      <c r="V19" s="22"/>
      <c r="W19" s="22"/>
      <c r="X19" s="22"/>
      <c r="Y19" s="22"/>
      <c r="Z19" s="22"/>
    </row>
    <row r="20" spans="1:26" x14ac:dyDescent="0.25">
      <c r="A20" s="38">
        <v>43990</v>
      </c>
      <c r="B20" s="26" t="s">
        <v>106</v>
      </c>
      <c r="C20" s="26" t="s">
        <v>160</v>
      </c>
      <c r="D20" s="9" t="s">
        <v>161</v>
      </c>
      <c r="E20" s="30" t="s">
        <v>163</v>
      </c>
      <c r="F20" s="31" t="b">
        <v>0</v>
      </c>
      <c r="G20" s="22"/>
      <c r="H20" s="22"/>
      <c r="I20" s="22"/>
      <c r="J20" s="22"/>
      <c r="K20" s="22"/>
      <c r="L20" s="22"/>
      <c r="M20" s="22"/>
      <c r="N20" s="22"/>
      <c r="O20" s="22"/>
      <c r="P20" s="22"/>
      <c r="Q20" s="22"/>
      <c r="R20" s="22"/>
      <c r="S20" s="22"/>
      <c r="T20" s="22"/>
      <c r="U20" s="22"/>
      <c r="V20" s="22"/>
      <c r="W20" s="22"/>
      <c r="X20" s="22"/>
      <c r="Y20" s="22"/>
      <c r="Z20" s="22"/>
    </row>
    <row r="21" spans="1:26" x14ac:dyDescent="0.25">
      <c r="A21" s="38">
        <v>43990</v>
      </c>
      <c r="B21" s="26" t="s">
        <v>70</v>
      </c>
      <c r="C21" s="26" t="s">
        <v>167</v>
      </c>
      <c r="D21" s="29" t="s">
        <v>168</v>
      </c>
      <c r="E21" s="54" t="s">
        <v>169</v>
      </c>
      <c r="F21" s="31" t="b">
        <v>0</v>
      </c>
      <c r="G21" s="22"/>
      <c r="H21" s="22"/>
      <c r="I21" s="22"/>
      <c r="J21" s="22"/>
      <c r="K21" s="22"/>
      <c r="L21" s="22"/>
      <c r="M21" s="22"/>
      <c r="N21" s="22"/>
      <c r="O21" s="22"/>
      <c r="P21" s="22"/>
      <c r="Q21" s="22"/>
      <c r="R21" s="22"/>
      <c r="S21" s="22"/>
      <c r="T21" s="22"/>
      <c r="U21" s="22"/>
      <c r="V21" s="22"/>
      <c r="W21" s="22"/>
      <c r="X21" s="22"/>
      <c r="Y21" s="22"/>
      <c r="Z21" s="22"/>
    </row>
    <row r="22" spans="1:26" x14ac:dyDescent="0.25">
      <c r="A22" s="38">
        <v>43990</v>
      </c>
      <c r="B22" s="26" t="s">
        <v>40</v>
      </c>
      <c r="C22" s="26" t="s">
        <v>173</v>
      </c>
      <c r="D22" s="29" t="s">
        <v>174</v>
      </c>
      <c r="E22" s="26" t="s">
        <v>177</v>
      </c>
      <c r="F22" s="31" t="b">
        <v>0</v>
      </c>
      <c r="G22" s="22"/>
      <c r="H22" s="22"/>
      <c r="I22" s="22"/>
      <c r="J22" s="22"/>
      <c r="K22" s="22"/>
      <c r="L22" s="22"/>
      <c r="M22" s="22"/>
      <c r="N22" s="22"/>
      <c r="O22" s="22"/>
      <c r="P22" s="22"/>
      <c r="Q22" s="22"/>
      <c r="R22" s="22"/>
      <c r="S22" s="22"/>
      <c r="T22" s="22"/>
      <c r="U22" s="22"/>
      <c r="V22" s="22"/>
      <c r="W22" s="22"/>
      <c r="X22" s="22"/>
      <c r="Y22" s="22"/>
      <c r="Z22" s="22"/>
    </row>
    <row r="23" spans="1:26" x14ac:dyDescent="0.25">
      <c r="A23" s="38">
        <v>43990</v>
      </c>
      <c r="B23" s="26" t="s">
        <v>40</v>
      </c>
      <c r="C23" s="26" t="s">
        <v>179</v>
      </c>
      <c r="D23" s="35" t="s">
        <v>180</v>
      </c>
      <c r="E23" s="26"/>
      <c r="F23" s="31" t="b">
        <v>0</v>
      </c>
      <c r="G23" s="22"/>
      <c r="H23" s="22"/>
      <c r="I23" s="22"/>
      <c r="J23" s="22"/>
      <c r="K23" s="22"/>
      <c r="L23" s="22"/>
      <c r="M23" s="22"/>
      <c r="N23" s="22"/>
      <c r="O23" s="22"/>
      <c r="P23" s="22"/>
      <c r="Q23" s="22"/>
      <c r="R23" s="22"/>
      <c r="S23" s="22"/>
      <c r="T23" s="22"/>
      <c r="U23" s="22"/>
      <c r="V23" s="22"/>
      <c r="W23" s="22"/>
      <c r="X23" s="22"/>
      <c r="Y23" s="22"/>
      <c r="Z23" s="22"/>
    </row>
    <row r="24" spans="1:26" x14ac:dyDescent="0.25">
      <c r="A24" s="38">
        <v>43990</v>
      </c>
      <c r="B24" s="26" t="s">
        <v>181</v>
      </c>
      <c r="C24" s="26" t="s">
        <v>182</v>
      </c>
      <c r="D24" s="29" t="s">
        <v>183</v>
      </c>
      <c r="E24" s="26"/>
      <c r="F24" s="31" t="b">
        <v>0</v>
      </c>
      <c r="G24" s="22"/>
      <c r="H24" s="22"/>
      <c r="I24" s="22"/>
      <c r="J24" s="22"/>
      <c r="K24" s="22"/>
      <c r="L24" s="22"/>
      <c r="M24" s="22"/>
      <c r="N24" s="22"/>
      <c r="O24" s="22"/>
      <c r="P24" s="22"/>
      <c r="Q24" s="22"/>
      <c r="R24" s="22"/>
      <c r="S24" s="22"/>
      <c r="T24" s="22"/>
      <c r="U24" s="22"/>
      <c r="V24" s="22"/>
      <c r="W24" s="22"/>
      <c r="X24" s="22"/>
      <c r="Y24" s="22"/>
      <c r="Z24" s="22"/>
    </row>
    <row r="25" spans="1:26" ht="30" x14ac:dyDescent="0.25">
      <c r="A25" s="38">
        <v>43990</v>
      </c>
      <c r="B25" s="26" t="s">
        <v>17</v>
      </c>
      <c r="C25" s="26" t="s">
        <v>187</v>
      </c>
      <c r="D25" s="29" t="s">
        <v>188</v>
      </c>
      <c r="E25" s="26" t="s">
        <v>189</v>
      </c>
      <c r="F25" s="31" t="b">
        <v>0</v>
      </c>
      <c r="G25" s="22"/>
      <c r="H25" s="22"/>
      <c r="I25" s="22"/>
      <c r="J25" s="22"/>
      <c r="K25" s="22"/>
      <c r="L25" s="22"/>
      <c r="M25" s="22"/>
      <c r="N25" s="22"/>
      <c r="O25" s="22"/>
      <c r="P25" s="22"/>
      <c r="Q25" s="22"/>
      <c r="R25" s="22"/>
      <c r="S25" s="22"/>
      <c r="T25" s="22"/>
      <c r="U25" s="22"/>
      <c r="V25" s="22"/>
      <c r="W25" s="22"/>
      <c r="X25" s="22"/>
      <c r="Y25" s="22"/>
      <c r="Z25" s="22"/>
    </row>
    <row r="26" spans="1:26" ht="30" x14ac:dyDescent="0.25">
      <c r="A26" s="38">
        <v>43990</v>
      </c>
      <c r="B26" s="51" t="s">
        <v>40</v>
      </c>
      <c r="C26" s="24" t="s">
        <v>193</v>
      </c>
      <c r="D26" s="18" t="s">
        <v>195</v>
      </c>
      <c r="E26" s="26" t="s">
        <v>196</v>
      </c>
      <c r="F26" s="31" t="b">
        <v>0</v>
      </c>
      <c r="G26" s="22"/>
      <c r="H26" s="22"/>
      <c r="I26" s="22"/>
      <c r="J26" s="22"/>
      <c r="K26" s="22"/>
      <c r="L26" s="22"/>
      <c r="M26" s="22"/>
      <c r="N26" s="22"/>
      <c r="O26" s="22"/>
      <c r="P26" s="22"/>
      <c r="Q26" s="22"/>
      <c r="R26" s="22"/>
      <c r="S26" s="22"/>
      <c r="T26" s="22"/>
      <c r="U26" s="22"/>
      <c r="V26" s="22"/>
      <c r="W26" s="22"/>
      <c r="X26" s="22"/>
      <c r="Y26" s="22"/>
      <c r="Z26" s="22"/>
    </row>
    <row r="27" spans="1:26" ht="30" x14ac:dyDescent="0.25">
      <c r="A27" s="38">
        <v>43990</v>
      </c>
      <c r="B27" s="56" t="s">
        <v>132</v>
      </c>
      <c r="C27" s="24" t="s">
        <v>133</v>
      </c>
      <c r="D27" s="18" t="s">
        <v>134</v>
      </c>
      <c r="E27" s="26" t="s">
        <v>137</v>
      </c>
      <c r="F27" s="31" t="b">
        <v>0</v>
      </c>
      <c r="G27" s="22"/>
      <c r="H27" s="22"/>
      <c r="I27" s="22"/>
      <c r="J27" s="22"/>
      <c r="K27" s="22"/>
      <c r="L27" s="22"/>
      <c r="M27" s="22"/>
      <c r="N27" s="22"/>
      <c r="O27" s="22"/>
      <c r="P27" s="22"/>
      <c r="Q27" s="22"/>
      <c r="R27" s="22"/>
      <c r="S27" s="22"/>
      <c r="T27" s="22"/>
      <c r="U27" s="22"/>
      <c r="V27" s="22"/>
      <c r="W27" s="22"/>
      <c r="X27" s="22"/>
      <c r="Y27" s="22"/>
      <c r="Z27" s="22"/>
    </row>
    <row r="28" spans="1:26" ht="36" x14ac:dyDescent="0.25">
      <c r="A28" s="38">
        <v>43991</v>
      </c>
      <c r="B28" s="26" t="s">
        <v>40</v>
      </c>
      <c r="C28" s="26" t="s">
        <v>203</v>
      </c>
      <c r="D28" s="57" t="s">
        <v>204</v>
      </c>
      <c r="E28" s="26" t="s">
        <v>196</v>
      </c>
      <c r="F28" s="31" t="b">
        <v>0</v>
      </c>
      <c r="G28" s="22"/>
      <c r="H28" s="22"/>
      <c r="I28" s="22"/>
      <c r="J28" s="22"/>
      <c r="K28" s="22"/>
      <c r="L28" s="22"/>
      <c r="M28" s="22"/>
      <c r="N28" s="22"/>
      <c r="O28" s="22"/>
      <c r="P28" s="22"/>
      <c r="Q28" s="22"/>
      <c r="R28" s="22"/>
      <c r="S28" s="22"/>
      <c r="T28" s="22"/>
      <c r="U28" s="22"/>
      <c r="V28" s="22"/>
      <c r="W28" s="22"/>
      <c r="X28" s="22"/>
      <c r="Y28" s="22"/>
      <c r="Z28" s="22"/>
    </row>
    <row r="29" spans="1:26" ht="30" x14ac:dyDescent="0.25">
      <c r="A29" s="38">
        <v>43991</v>
      </c>
      <c r="B29" s="26" t="s">
        <v>211</v>
      </c>
      <c r="C29" s="18" t="str">
        <f>HYPERLINK("https://airandspace.si.edu/connect/stem-30","National Air and RESOURCE: Space Museum’s STEM in 30")</f>
        <v>National Air and RESOURCE: Space Museum’s STEM in 30</v>
      </c>
      <c r="D29" s="18" t="s">
        <v>213</v>
      </c>
      <c r="E29" s="51"/>
      <c r="F29" s="31" t="b">
        <v>0</v>
      </c>
      <c r="G29" s="22"/>
      <c r="H29" s="22"/>
      <c r="I29" s="22"/>
      <c r="J29" s="22"/>
      <c r="K29" s="22"/>
      <c r="L29" s="22"/>
      <c r="M29" s="22"/>
      <c r="N29" s="22"/>
      <c r="O29" s="22"/>
      <c r="P29" s="22"/>
      <c r="Q29" s="22"/>
      <c r="R29" s="22"/>
      <c r="S29" s="22"/>
      <c r="T29" s="22"/>
      <c r="U29" s="22"/>
      <c r="V29" s="22"/>
      <c r="W29" s="22"/>
      <c r="X29" s="22"/>
      <c r="Y29" s="22"/>
      <c r="Z29" s="22"/>
    </row>
    <row r="30" spans="1:26" ht="30" x14ac:dyDescent="0.25">
      <c r="A30" s="47">
        <v>44086</v>
      </c>
      <c r="B30" s="51" t="s">
        <v>40</v>
      </c>
      <c r="C30" s="51" t="s">
        <v>218</v>
      </c>
      <c r="D30" s="35" t="s">
        <v>219</v>
      </c>
      <c r="E30" s="51"/>
      <c r="F30" s="31" t="b">
        <v>0</v>
      </c>
      <c r="G30" s="22"/>
      <c r="H30" s="22"/>
      <c r="I30" s="22"/>
      <c r="J30" s="22"/>
      <c r="K30" s="22"/>
      <c r="L30" s="22"/>
      <c r="M30" s="22"/>
      <c r="N30" s="22"/>
      <c r="O30" s="22"/>
      <c r="P30" s="22"/>
      <c r="Q30" s="22"/>
      <c r="R30" s="22"/>
      <c r="S30" s="22"/>
      <c r="T30" s="22"/>
      <c r="U30" s="22"/>
      <c r="V30" s="22"/>
      <c r="W30" s="22"/>
      <c r="X30" s="22"/>
      <c r="Y30" s="22"/>
      <c r="Z30" s="22"/>
    </row>
    <row r="31" spans="1:26" ht="30" x14ac:dyDescent="0.25">
      <c r="A31" s="47">
        <v>44086</v>
      </c>
      <c r="B31" s="26" t="s">
        <v>106</v>
      </c>
      <c r="C31" s="26" t="s">
        <v>225</v>
      </c>
      <c r="D31" s="29" t="s">
        <v>226</v>
      </c>
      <c r="E31" s="26" t="s">
        <v>229</v>
      </c>
      <c r="F31" s="31" t="b">
        <v>0</v>
      </c>
      <c r="G31" s="22"/>
      <c r="H31" s="22"/>
      <c r="I31" s="22"/>
      <c r="J31" s="22"/>
      <c r="K31" s="22"/>
      <c r="L31" s="22"/>
      <c r="M31" s="22"/>
      <c r="N31" s="22"/>
      <c r="O31" s="22"/>
      <c r="P31" s="22"/>
      <c r="Q31" s="22"/>
      <c r="R31" s="22"/>
      <c r="S31" s="22"/>
      <c r="T31" s="22"/>
      <c r="U31" s="22"/>
      <c r="V31" s="22"/>
      <c r="W31" s="22"/>
      <c r="X31" s="22"/>
      <c r="Y31" s="22"/>
      <c r="Z31" s="22"/>
    </row>
    <row r="32" spans="1:26" ht="60" x14ac:dyDescent="0.25">
      <c r="A32" s="47">
        <v>44086</v>
      </c>
      <c r="B32" s="51" t="s">
        <v>230</v>
      </c>
      <c r="C32" s="51" t="s">
        <v>231</v>
      </c>
      <c r="D32" s="58" t="s">
        <v>232</v>
      </c>
      <c r="E32" s="28" t="s">
        <v>234</v>
      </c>
      <c r="F32" s="31" t="b">
        <v>0</v>
      </c>
      <c r="G32" s="22"/>
      <c r="H32" s="22"/>
      <c r="I32" s="22"/>
      <c r="J32" s="22"/>
      <c r="K32" s="22"/>
      <c r="L32" s="22"/>
      <c r="M32" s="22"/>
      <c r="N32" s="22"/>
      <c r="O32" s="22"/>
      <c r="P32" s="22"/>
      <c r="Q32" s="22"/>
      <c r="R32" s="22"/>
      <c r="S32" s="22"/>
      <c r="T32" s="22"/>
      <c r="U32" s="22"/>
      <c r="V32" s="22"/>
      <c r="W32" s="22"/>
      <c r="X32" s="22"/>
      <c r="Y32" s="22"/>
      <c r="Z32" s="22"/>
    </row>
    <row r="33" spans="1:26" ht="30" x14ac:dyDescent="0.25">
      <c r="A33" s="47">
        <v>44086</v>
      </c>
      <c r="B33" s="26" t="s">
        <v>236</v>
      </c>
      <c r="C33" s="24" t="s">
        <v>237</v>
      </c>
      <c r="D33" s="18" t="s">
        <v>238</v>
      </c>
      <c r="E33" s="26"/>
      <c r="F33" s="31" t="b">
        <v>1</v>
      </c>
      <c r="G33" s="22"/>
      <c r="H33" s="22"/>
      <c r="I33" s="22"/>
      <c r="J33" s="22"/>
      <c r="K33" s="22"/>
      <c r="L33" s="22"/>
      <c r="M33" s="22"/>
      <c r="N33" s="22"/>
      <c r="O33" s="22"/>
      <c r="P33" s="22"/>
      <c r="Q33" s="22"/>
      <c r="R33" s="22"/>
      <c r="S33" s="22"/>
      <c r="T33" s="22"/>
      <c r="U33" s="22"/>
      <c r="V33" s="22"/>
      <c r="W33" s="22"/>
      <c r="X33" s="22"/>
      <c r="Y33" s="22"/>
      <c r="Z33" s="22"/>
    </row>
    <row r="34" spans="1:26" ht="45" x14ac:dyDescent="0.25">
      <c r="A34" s="47">
        <v>44086</v>
      </c>
      <c r="B34" s="26" t="s">
        <v>40</v>
      </c>
      <c r="C34" s="26" t="s">
        <v>203</v>
      </c>
      <c r="D34" s="29" t="s">
        <v>204</v>
      </c>
      <c r="E34" s="26" t="s">
        <v>240</v>
      </c>
      <c r="F34" s="31" t="b">
        <v>0</v>
      </c>
      <c r="G34" s="22"/>
      <c r="H34" s="22"/>
      <c r="I34" s="22"/>
      <c r="J34" s="22"/>
      <c r="K34" s="22"/>
      <c r="L34" s="22"/>
      <c r="M34" s="22"/>
      <c r="N34" s="22"/>
      <c r="O34" s="22"/>
      <c r="P34" s="22"/>
      <c r="Q34" s="22"/>
      <c r="R34" s="22"/>
      <c r="S34" s="22"/>
      <c r="T34" s="22"/>
      <c r="U34" s="22"/>
      <c r="V34" s="22"/>
      <c r="W34" s="22"/>
      <c r="X34" s="22"/>
      <c r="Y34" s="22"/>
      <c r="Z34" s="22"/>
    </row>
    <row r="35" spans="1:26" ht="30" x14ac:dyDescent="0.25">
      <c r="A35" s="47">
        <v>44086</v>
      </c>
      <c r="B35" s="26" t="s">
        <v>106</v>
      </c>
      <c r="C35" s="60" t="s">
        <v>243</v>
      </c>
      <c r="D35" s="61" t="s">
        <v>244</v>
      </c>
      <c r="E35" s="26"/>
      <c r="F35" s="31" t="b">
        <v>0</v>
      </c>
      <c r="G35" s="22"/>
      <c r="H35" s="22"/>
      <c r="I35" s="22"/>
      <c r="J35" s="22"/>
      <c r="K35" s="22"/>
      <c r="L35" s="22"/>
      <c r="M35" s="22"/>
      <c r="N35" s="22"/>
      <c r="O35" s="22"/>
      <c r="P35" s="22"/>
      <c r="Q35" s="22"/>
      <c r="R35" s="22"/>
      <c r="S35" s="22"/>
      <c r="T35" s="22"/>
      <c r="U35" s="22"/>
      <c r="V35" s="22"/>
      <c r="W35" s="22"/>
      <c r="X35" s="22"/>
      <c r="Y35" s="22"/>
      <c r="Z35" s="22"/>
    </row>
    <row r="36" spans="1:26" ht="30" x14ac:dyDescent="0.25">
      <c r="A36" s="47">
        <v>44086</v>
      </c>
      <c r="B36" s="51" t="s">
        <v>132</v>
      </c>
      <c r="C36" s="24" t="s">
        <v>133</v>
      </c>
      <c r="D36" s="18" t="s">
        <v>134</v>
      </c>
      <c r="E36" s="62" t="s">
        <v>137</v>
      </c>
      <c r="F36" s="31" t="b">
        <v>0</v>
      </c>
    </row>
    <row r="37" spans="1:26" ht="30" x14ac:dyDescent="0.25">
      <c r="A37" s="47">
        <v>44086</v>
      </c>
      <c r="B37" s="51" t="s">
        <v>40</v>
      </c>
      <c r="C37" s="24" t="s">
        <v>193</v>
      </c>
      <c r="D37" s="18" t="s">
        <v>195</v>
      </c>
      <c r="E37" s="63" t="s">
        <v>240</v>
      </c>
      <c r="F37" s="31" t="b">
        <v>0</v>
      </c>
    </row>
    <row r="38" spans="1:26" x14ac:dyDescent="0.25">
      <c r="A38" s="47">
        <v>44086</v>
      </c>
      <c r="B38" s="63" t="s">
        <v>236</v>
      </c>
      <c r="C38" s="24" t="s">
        <v>247</v>
      </c>
      <c r="D38" s="18" t="s">
        <v>248</v>
      </c>
      <c r="E38" s="63"/>
      <c r="F38" s="31" t="b">
        <v>0</v>
      </c>
    </row>
    <row r="39" spans="1:26" ht="28.5" x14ac:dyDescent="0.25">
      <c r="A39" s="47">
        <v>44086</v>
      </c>
      <c r="B39" s="26" t="s">
        <v>106</v>
      </c>
      <c r="C39" s="63" t="s">
        <v>250</v>
      </c>
      <c r="D39" s="64" t="s">
        <v>251</v>
      </c>
      <c r="E39" s="63" t="s">
        <v>253</v>
      </c>
      <c r="F39" s="31" t="b">
        <v>0</v>
      </c>
    </row>
    <row r="40" spans="1:26" x14ac:dyDescent="0.25">
      <c r="A40" s="48"/>
      <c r="B40" s="65"/>
      <c r="C40" s="65"/>
      <c r="D40" s="65"/>
      <c r="E40" s="66"/>
    </row>
    <row r="41" spans="1:26" x14ac:dyDescent="0.2">
      <c r="A41" s="48"/>
      <c r="B41" s="65"/>
      <c r="C41" s="65"/>
      <c r="D41" s="65"/>
      <c r="E41" s="65"/>
    </row>
    <row r="42" spans="1:26" x14ac:dyDescent="0.2">
      <c r="A42" s="48"/>
      <c r="B42" s="65"/>
      <c r="C42" s="65"/>
      <c r="D42" s="65"/>
      <c r="E42" s="65"/>
    </row>
    <row r="43" spans="1:26" x14ac:dyDescent="0.2">
      <c r="A43" s="48"/>
      <c r="B43" s="65"/>
      <c r="C43" s="65"/>
      <c r="D43" s="65"/>
      <c r="E43" s="65"/>
    </row>
    <row r="44" spans="1:26" x14ac:dyDescent="0.2">
      <c r="A44" s="48"/>
      <c r="B44" s="65"/>
      <c r="C44" s="65"/>
      <c r="D44" s="65"/>
      <c r="E44" s="65"/>
    </row>
    <row r="45" spans="1:26" x14ac:dyDescent="0.2">
      <c r="A45" s="48"/>
      <c r="B45" s="65"/>
      <c r="C45" s="65"/>
      <c r="D45" s="65"/>
      <c r="E45" s="65"/>
    </row>
    <row r="46" spans="1:26" x14ac:dyDescent="0.2">
      <c r="A46" s="48"/>
      <c r="B46" s="65"/>
      <c r="C46" s="65"/>
      <c r="D46" s="65"/>
      <c r="E46" s="65"/>
    </row>
    <row r="47" spans="1:26" x14ac:dyDescent="0.2">
      <c r="A47" s="48"/>
      <c r="B47" s="65"/>
      <c r="C47" s="65"/>
      <c r="D47" s="65"/>
      <c r="E47" s="65"/>
    </row>
    <row r="48" spans="1:26" x14ac:dyDescent="0.2">
      <c r="A48" s="48"/>
      <c r="B48" s="65"/>
      <c r="C48" s="65"/>
      <c r="D48" s="65"/>
      <c r="E48" s="65"/>
    </row>
    <row r="49" spans="1:5" x14ac:dyDescent="0.2">
      <c r="A49" s="48"/>
      <c r="B49" s="65"/>
      <c r="C49" s="65"/>
      <c r="D49" s="65"/>
      <c r="E49" s="65"/>
    </row>
    <row r="50" spans="1:5" x14ac:dyDescent="0.2">
      <c r="A50" s="48"/>
      <c r="B50" s="65"/>
      <c r="C50" s="65"/>
      <c r="D50" s="65"/>
      <c r="E50" s="65"/>
    </row>
    <row r="51" spans="1:5" x14ac:dyDescent="0.2">
      <c r="A51" s="48"/>
      <c r="B51" s="65"/>
      <c r="C51" s="65"/>
      <c r="D51" s="65"/>
      <c r="E51" s="65"/>
    </row>
    <row r="52" spans="1:5" x14ac:dyDescent="0.2">
      <c r="A52" s="48"/>
      <c r="B52" s="65"/>
      <c r="C52" s="65"/>
      <c r="D52" s="65"/>
      <c r="E52" s="65"/>
    </row>
    <row r="53" spans="1:5" x14ac:dyDescent="0.2">
      <c r="A53" s="48"/>
      <c r="B53" s="65"/>
      <c r="C53" s="65"/>
      <c r="D53" s="65"/>
      <c r="E53" s="65"/>
    </row>
    <row r="54" spans="1:5" x14ac:dyDescent="0.2">
      <c r="A54" s="48"/>
      <c r="B54" s="65"/>
      <c r="C54" s="65"/>
      <c r="D54" s="65"/>
      <c r="E54" s="65"/>
    </row>
    <row r="55" spans="1:5" x14ac:dyDescent="0.2">
      <c r="A55" s="48"/>
      <c r="B55" s="65"/>
      <c r="C55" s="65"/>
      <c r="D55" s="65"/>
      <c r="E55" s="65"/>
    </row>
    <row r="56" spans="1:5" x14ac:dyDescent="0.2">
      <c r="A56" s="48"/>
      <c r="B56" s="65"/>
      <c r="C56" s="65"/>
      <c r="D56" s="65"/>
      <c r="E56" s="65"/>
    </row>
    <row r="57" spans="1:5" x14ac:dyDescent="0.2">
      <c r="A57" s="48"/>
      <c r="B57" s="65"/>
      <c r="C57" s="65"/>
      <c r="D57" s="65"/>
      <c r="E57" s="65"/>
    </row>
    <row r="58" spans="1:5" x14ac:dyDescent="0.2">
      <c r="A58" s="48"/>
      <c r="B58" s="65"/>
      <c r="C58" s="65"/>
      <c r="D58" s="65"/>
      <c r="E58" s="65"/>
    </row>
    <row r="59" spans="1:5" x14ac:dyDescent="0.2">
      <c r="A59" s="48"/>
      <c r="B59" s="65"/>
      <c r="C59" s="65"/>
      <c r="D59" s="65"/>
      <c r="E59" s="65"/>
    </row>
    <row r="60" spans="1:5" x14ac:dyDescent="0.2">
      <c r="A60" s="48"/>
      <c r="B60" s="65"/>
      <c r="C60" s="65"/>
      <c r="D60" s="65"/>
      <c r="E60" s="65"/>
    </row>
    <row r="61" spans="1:5" x14ac:dyDescent="0.2">
      <c r="A61" s="48"/>
      <c r="B61" s="65"/>
      <c r="C61" s="65"/>
      <c r="D61" s="65"/>
      <c r="E61" s="65"/>
    </row>
    <row r="62" spans="1:5" x14ac:dyDescent="0.2">
      <c r="A62" s="48"/>
      <c r="B62" s="65"/>
      <c r="C62" s="65"/>
      <c r="D62" s="65"/>
      <c r="E62" s="65"/>
    </row>
    <row r="63" spans="1:5" x14ac:dyDescent="0.2">
      <c r="A63" s="48"/>
      <c r="B63" s="65"/>
      <c r="C63" s="65"/>
      <c r="D63" s="65"/>
      <c r="E63" s="65"/>
    </row>
    <row r="64" spans="1:5" x14ac:dyDescent="0.2">
      <c r="A64" s="48"/>
      <c r="B64" s="65"/>
      <c r="C64" s="65"/>
      <c r="D64" s="65"/>
      <c r="E64" s="65"/>
    </row>
    <row r="65" spans="1:5" x14ac:dyDescent="0.2">
      <c r="A65" s="48"/>
      <c r="B65" s="65"/>
      <c r="C65" s="65"/>
      <c r="D65" s="65"/>
      <c r="E65" s="65"/>
    </row>
    <row r="66" spans="1:5" x14ac:dyDescent="0.2">
      <c r="A66" s="48"/>
      <c r="B66" s="65"/>
      <c r="C66" s="65"/>
      <c r="D66" s="65"/>
      <c r="E66" s="65"/>
    </row>
    <row r="67" spans="1:5" x14ac:dyDescent="0.2">
      <c r="A67" s="48"/>
      <c r="B67" s="65"/>
      <c r="C67" s="65"/>
      <c r="D67" s="65"/>
      <c r="E67" s="65"/>
    </row>
    <row r="68" spans="1:5" x14ac:dyDescent="0.2">
      <c r="A68" s="48"/>
      <c r="B68" s="65"/>
      <c r="C68" s="65"/>
      <c r="D68" s="65"/>
      <c r="E68" s="65"/>
    </row>
    <row r="69" spans="1:5" x14ac:dyDescent="0.2">
      <c r="A69" s="48"/>
      <c r="B69" s="65"/>
      <c r="C69" s="65"/>
      <c r="D69" s="65"/>
      <c r="E69" s="65"/>
    </row>
    <row r="70" spans="1:5" x14ac:dyDescent="0.2">
      <c r="A70" s="48"/>
      <c r="B70" s="65"/>
      <c r="C70" s="65"/>
      <c r="D70" s="65"/>
      <c r="E70" s="65"/>
    </row>
    <row r="71" spans="1:5" x14ac:dyDescent="0.2">
      <c r="A71" s="48"/>
      <c r="B71" s="65"/>
      <c r="C71" s="65"/>
      <c r="D71" s="65"/>
      <c r="E71" s="65"/>
    </row>
    <row r="72" spans="1:5" x14ac:dyDescent="0.2">
      <c r="A72" s="48"/>
      <c r="B72" s="65"/>
      <c r="C72" s="65"/>
      <c r="D72" s="65"/>
      <c r="E72" s="65"/>
    </row>
    <row r="73" spans="1:5" x14ac:dyDescent="0.2">
      <c r="A73" s="48"/>
      <c r="B73" s="65"/>
      <c r="C73" s="65"/>
      <c r="D73" s="65"/>
      <c r="E73" s="65"/>
    </row>
    <row r="74" spans="1:5" x14ac:dyDescent="0.2">
      <c r="A74" s="48"/>
      <c r="B74" s="65"/>
      <c r="C74" s="65"/>
      <c r="D74" s="65"/>
      <c r="E74" s="65"/>
    </row>
    <row r="75" spans="1:5" x14ac:dyDescent="0.2">
      <c r="A75" s="48"/>
      <c r="B75" s="65"/>
      <c r="C75" s="65"/>
      <c r="D75" s="65"/>
      <c r="E75" s="65"/>
    </row>
    <row r="76" spans="1:5" x14ac:dyDescent="0.2">
      <c r="A76" s="48"/>
      <c r="B76" s="65"/>
      <c r="C76" s="65"/>
      <c r="D76" s="65"/>
      <c r="E76" s="65"/>
    </row>
    <row r="77" spans="1:5" x14ac:dyDescent="0.2">
      <c r="A77" s="48"/>
      <c r="B77" s="65"/>
      <c r="C77" s="65"/>
      <c r="D77" s="65"/>
      <c r="E77" s="65"/>
    </row>
    <row r="78" spans="1:5" x14ac:dyDescent="0.2">
      <c r="A78" s="48"/>
      <c r="B78" s="65"/>
      <c r="C78" s="65"/>
      <c r="D78" s="65"/>
      <c r="E78" s="65"/>
    </row>
    <row r="79" spans="1:5" x14ac:dyDescent="0.2">
      <c r="A79" s="48"/>
      <c r="B79" s="65"/>
      <c r="C79" s="65"/>
      <c r="D79" s="65"/>
      <c r="E79" s="65"/>
    </row>
    <row r="80" spans="1:5" x14ac:dyDescent="0.2">
      <c r="A80" s="48"/>
      <c r="B80" s="65"/>
      <c r="C80" s="65"/>
      <c r="D80" s="65"/>
      <c r="E80" s="65"/>
    </row>
    <row r="81" spans="1:5" x14ac:dyDescent="0.2">
      <c r="A81" s="48"/>
      <c r="B81" s="65"/>
      <c r="C81" s="65"/>
      <c r="D81" s="65"/>
      <c r="E81" s="65"/>
    </row>
    <row r="82" spans="1:5" x14ac:dyDescent="0.2">
      <c r="A82" s="48"/>
      <c r="B82" s="65"/>
      <c r="C82" s="65"/>
      <c r="D82" s="65"/>
      <c r="E82" s="65"/>
    </row>
    <row r="83" spans="1:5" x14ac:dyDescent="0.2">
      <c r="A83" s="48"/>
      <c r="B83" s="65"/>
      <c r="C83" s="65"/>
      <c r="D83" s="65"/>
      <c r="E83" s="65"/>
    </row>
    <row r="84" spans="1:5" x14ac:dyDescent="0.2">
      <c r="A84" s="48"/>
      <c r="B84" s="65"/>
      <c r="C84" s="65"/>
      <c r="D84" s="65"/>
      <c r="E84" s="65"/>
    </row>
    <row r="85" spans="1:5" x14ac:dyDescent="0.2">
      <c r="A85" s="48"/>
      <c r="B85" s="65"/>
      <c r="C85" s="65"/>
      <c r="D85" s="65"/>
      <c r="E85" s="65"/>
    </row>
    <row r="86" spans="1:5" x14ac:dyDescent="0.2">
      <c r="A86" s="48"/>
      <c r="B86" s="65"/>
      <c r="C86" s="65"/>
      <c r="D86" s="65"/>
      <c r="E86" s="65"/>
    </row>
    <row r="87" spans="1:5" x14ac:dyDescent="0.2">
      <c r="A87" s="48"/>
      <c r="B87" s="65"/>
      <c r="C87" s="65"/>
      <c r="D87" s="65"/>
      <c r="E87" s="65"/>
    </row>
    <row r="88" spans="1:5" x14ac:dyDescent="0.2">
      <c r="A88" s="48"/>
      <c r="B88" s="65"/>
      <c r="C88" s="65"/>
      <c r="D88" s="65"/>
      <c r="E88" s="65"/>
    </row>
    <row r="89" spans="1:5" x14ac:dyDescent="0.2">
      <c r="A89" s="48"/>
      <c r="B89" s="65"/>
      <c r="C89" s="65"/>
      <c r="D89" s="65"/>
      <c r="E89" s="65"/>
    </row>
    <row r="90" spans="1:5" x14ac:dyDescent="0.2">
      <c r="A90" s="48"/>
      <c r="B90" s="65"/>
      <c r="C90" s="65"/>
      <c r="D90" s="65"/>
      <c r="E90" s="65"/>
    </row>
    <row r="91" spans="1:5" x14ac:dyDescent="0.2">
      <c r="A91" s="48"/>
      <c r="B91" s="65"/>
      <c r="C91" s="65"/>
      <c r="D91" s="65"/>
      <c r="E91" s="65"/>
    </row>
    <row r="92" spans="1:5" x14ac:dyDescent="0.2">
      <c r="A92" s="48"/>
      <c r="B92" s="65"/>
      <c r="C92" s="65"/>
      <c r="D92" s="65"/>
      <c r="E92" s="65"/>
    </row>
    <row r="93" spans="1:5" x14ac:dyDescent="0.2">
      <c r="A93" s="48"/>
      <c r="B93" s="65"/>
      <c r="C93" s="65"/>
      <c r="D93" s="65"/>
      <c r="E93" s="65"/>
    </row>
    <row r="94" spans="1:5" x14ac:dyDescent="0.2">
      <c r="A94" s="48"/>
      <c r="B94" s="65"/>
      <c r="C94" s="65"/>
      <c r="D94" s="65"/>
      <c r="E94" s="65"/>
    </row>
    <row r="95" spans="1:5" x14ac:dyDescent="0.2">
      <c r="A95" s="48"/>
      <c r="B95" s="65"/>
      <c r="C95" s="65"/>
      <c r="D95" s="65"/>
      <c r="E95" s="65"/>
    </row>
    <row r="96" spans="1:5" x14ac:dyDescent="0.2">
      <c r="A96" s="48"/>
      <c r="B96" s="65"/>
      <c r="C96" s="65"/>
      <c r="D96" s="65"/>
      <c r="E96" s="65"/>
    </row>
    <row r="97" spans="1:5" x14ac:dyDescent="0.2">
      <c r="A97" s="48"/>
      <c r="B97" s="65"/>
      <c r="C97" s="65"/>
      <c r="D97" s="65"/>
      <c r="E97" s="65"/>
    </row>
    <row r="98" spans="1:5" x14ac:dyDescent="0.2">
      <c r="A98" s="48"/>
      <c r="B98" s="65"/>
      <c r="C98" s="65"/>
      <c r="D98" s="65"/>
      <c r="E98" s="65"/>
    </row>
    <row r="99" spans="1:5" x14ac:dyDescent="0.2">
      <c r="A99" s="48"/>
      <c r="B99" s="65"/>
      <c r="C99" s="65"/>
      <c r="D99" s="65"/>
      <c r="E99" s="65"/>
    </row>
    <row r="100" spans="1:5" x14ac:dyDescent="0.2">
      <c r="A100" s="48"/>
      <c r="B100" s="65"/>
      <c r="C100" s="65"/>
      <c r="D100" s="65"/>
      <c r="E100" s="65"/>
    </row>
    <row r="101" spans="1:5" x14ac:dyDescent="0.2">
      <c r="A101" s="48"/>
      <c r="B101" s="65"/>
      <c r="C101" s="65"/>
      <c r="D101" s="65"/>
      <c r="E101" s="65"/>
    </row>
    <row r="102" spans="1:5" x14ac:dyDescent="0.2">
      <c r="A102" s="48"/>
      <c r="B102" s="65"/>
      <c r="C102" s="65"/>
      <c r="D102" s="65"/>
      <c r="E102" s="65"/>
    </row>
    <row r="103" spans="1:5" x14ac:dyDescent="0.2">
      <c r="A103" s="48"/>
      <c r="B103" s="65"/>
      <c r="C103" s="65"/>
      <c r="D103" s="65"/>
      <c r="E103" s="65"/>
    </row>
    <row r="104" spans="1:5" x14ac:dyDescent="0.2">
      <c r="A104" s="48"/>
      <c r="B104" s="65"/>
      <c r="C104" s="65"/>
      <c r="D104" s="65"/>
      <c r="E104" s="65"/>
    </row>
    <row r="105" spans="1:5" x14ac:dyDescent="0.2">
      <c r="A105" s="48"/>
      <c r="B105" s="65"/>
      <c r="C105" s="65"/>
      <c r="D105" s="65"/>
      <c r="E105" s="65"/>
    </row>
    <row r="106" spans="1:5" x14ac:dyDescent="0.2">
      <c r="A106" s="48"/>
      <c r="B106" s="65"/>
      <c r="C106" s="65"/>
      <c r="D106" s="65"/>
      <c r="E106" s="65"/>
    </row>
    <row r="107" spans="1:5" x14ac:dyDescent="0.2">
      <c r="A107" s="48"/>
      <c r="B107" s="65"/>
      <c r="C107" s="65"/>
      <c r="D107" s="65"/>
      <c r="E107" s="65"/>
    </row>
    <row r="108" spans="1:5" x14ac:dyDescent="0.2">
      <c r="A108" s="48"/>
      <c r="B108" s="65"/>
      <c r="C108" s="65"/>
      <c r="D108" s="65"/>
      <c r="E108" s="65"/>
    </row>
    <row r="109" spans="1:5" x14ac:dyDescent="0.2">
      <c r="A109" s="48"/>
      <c r="B109" s="65"/>
      <c r="C109" s="65"/>
      <c r="D109" s="65"/>
      <c r="E109" s="65"/>
    </row>
    <row r="110" spans="1:5" x14ac:dyDescent="0.2">
      <c r="A110" s="48"/>
      <c r="B110" s="65"/>
      <c r="C110" s="65"/>
      <c r="D110" s="65"/>
      <c r="E110" s="65"/>
    </row>
    <row r="111" spans="1:5" x14ac:dyDescent="0.2">
      <c r="A111" s="48"/>
      <c r="B111" s="65"/>
      <c r="C111" s="65"/>
      <c r="D111" s="65"/>
      <c r="E111" s="65"/>
    </row>
    <row r="112" spans="1:5" x14ac:dyDescent="0.2">
      <c r="A112" s="48"/>
      <c r="B112" s="65"/>
      <c r="C112" s="65"/>
      <c r="D112" s="65"/>
      <c r="E112" s="65"/>
    </row>
    <row r="113" spans="1:5" x14ac:dyDescent="0.2">
      <c r="A113" s="48"/>
      <c r="B113" s="65"/>
      <c r="C113" s="65"/>
      <c r="D113" s="65"/>
      <c r="E113" s="65"/>
    </row>
    <row r="114" spans="1:5" x14ac:dyDescent="0.2">
      <c r="A114" s="48"/>
      <c r="B114" s="65"/>
      <c r="C114" s="65"/>
      <c r="D114" s="65"/>
      <c r="E114" s="65"/>
    </row>
    <row r="115" spans="1:5" x14ac:dyDescent="0.2">
      <c r="A115" s="48"/>
      <c r="B115" s="65"/>
      <c r="C115" s="65"/>
      <c r="D115" s="65"/>
      <c r="E115" s="65"/>
    </row>
    <row r="116" spans="1:5" x14ac:dyDescent="0.2">
      <c r="A116" s="48"/>
      <c r="B116" s="65"/>
      <c r="C116" s="65"/>
      <c r="D116" s="65"/>
      <c r="E116" s="65"/>
    </row>
    <row r="117" spans="1:5" x14ac:dyDescent="0.2">
      <c r="A117" s="48"/>
      <c r="B117" s="65"/>
      <c r="C117" s="65"/>
      <c r="D117" s="65"/>
      <c r="E117" s="65"/>
    </row>
    <row r="118" spans="1:5" x14ac:dyDescent="0.2">
      <c r="A118" s="48"/>
      <c r="B118" s="65"/>
      <c r="C118" s="65"/>
      <c r="D118" s="65"/>
      <c r="E118" s="65"/>
    </row>
    <row r="119" spans="1:5" x14ac:dyDescent="0.2">
      <c r="A119" s="48"/>
      <c r="B119" s="65"/>
      <c r="C119" s="65"/>
      <c r="D119" s="65"/>
      <c r="E119" s="65"/>
    </row>
    <row r="120" spans="1:5" x14ac:dyDescent="0.2">
      <c r="A120" s="48"/>
      <c r="B120" s="65"/>
      <c r="C120" s="65"/>
      <c r="D120" s="65"/>
      <c r="E120" s="65"/>
    </row>
    <row r="121" spans="1:5" x14ac:dyDescent="0.2">
      <c r="A121" s="48"/>
      <c r="B121" s="65"/>
      <c r="C121" s="65"/>
      <c r="D121" s="65"/>
      <c r="E121" s="65"/>
    </row>
    <row r="122" spans="1:5" x14ac:dyDescent="0.2">
      <c r="A122" s="48"/>
      <c r="B122" s="65"/>
      <c r="C122" s="65"/>
      <c r="D122" s="65"/>
      <c r="E122" s="65"/>
    </row>
    <row r="123" spans="1:5" x14ac:dyDescent="0.2">
      <c r="A123" s="48"/>
      <c r="B123" s="65"/>
      <c r="C123" s="65"/>
      <c r="D123" s="65"/>
      <c r="E123" s="65"/>
    </row>
    <row r="124" spans="1:5" x14ac:dyDescent="0.2">
      <c r="A124" s="48"/>
      <c r="B124" s="65"/>
      <c r="C124" s="65"/>
      <c r="D124" s="65"/>
      <c r="E124" s="65"/>
    </row>
    <row r="125" spans="1:5" x14ac:dyDescent="0.2">
      <c r="A125" s="48"/>
      <c r="B125" s="65"/>
      <c r="C125" s="65"/>
      <c r="D125" s="65"/>
      <c r="E125" s="65"/>
    </row>
    <row r="126" spans="1:5" x14ac:dyDescent="0.2">
      <c r="A126" s="48"/>
      <c r="B126" s="65"/>
      <c r="C126" s="65"/>
      <c r="D126" s="65"/>
      <c r="E126" s="65"/>
    </row>
    <row r="127" spans="1:5" x14ac:dyDescent="0.2">
      <c r="A127" s="48"/>
      <c r="B127" s="65"/>
      <c r="C127" s="65"/>
      <c r="D127" s="65"/>
      <c r="E127" s="65"/>
    </row>
    <row r="128" spans="1:5" x14ac:dyDescent="0.2">
      <c r="A128" s="48"/>
      <c r="B128" s="65"/>
      <c r="C128" s="65"/>
      <c r="D128" s="65"/>
      <c r="E128" s="65"/>
    </row>
    <row r="129" spans="1:5" x14ac:dyDescent="0.2">
      <c r="A129" s="48"/>
      <c r="B129" s="65"/>
      <c r="C129" s="65"/>
      <c r="D129" s="65"/>
      <c r="E129" s="65"/>
    </row>
    <row r="130" spans="1:5" x14ac:dyDescent="0.2">
      <c r="A130" s="48"/>
      <c r="B130" s="65"/>
      <c r="C130" s="65"/>
      <c r="D130" s="65"/>
      <c r="E130" s="65"/>
    </row>
    <row r="131" spans="1:5" x14ac:dyDescent="0.2">
      <c r="A131" s="48"/>
      <c r="B131" s="65"/>
      <c r="C131" s="65"/>
      <c r="D131" s="65"/>
      <c r="E131" s="65"/>
    </row>
    <row r="132" spans="1:5" x14ac:dyDescent="0.2">
      <c r="A132" s="48"/>
      <c r="B132" s="65"/>
      <c r="C132" s="65"/>
      <c r="D132" s="65"/>
      <c r="E132" s="65"/>
    </row>
    <row r="133" spans="1:5" x14ac:dyDescent="0.2">
      <c r="A133" s="48"/>
      <c r="B133" s="65"/>
      <c r="C133" s="65"/>
      <c r="D133" s="65"/>
      <c r="E133" s="65"/>
    </row>
    <row r="134" spans="1:5" x14ac:dyDescent="0.2">
      <c r="A134" s="48"/>
      <c r="B134" s="65"/>
      <c r="C134" s="65"/>
      <c r="D134" s="65"/>
      <c r="E134" s="65"/>
    </row>
    <row r="135" spans="1:5" x14ac:dyDescent="0.2">
      <c r="A135" s="48"/>
      <c r="B135" s="65"/>
      <c r="C135" s="65"/>
      <c r="D135" s="65"/>
      <c r="E135" s="65"/>
    </row>
    <row r="136" spans="1:5" x14ac:dyDescent="0.2">
      <c r="A136" s="48"/>
      <c r="B136" s="65"/>
      <c r="C136" s="65"/>
      <c r="D136" s="65"/>
      <c r="E136" s="65"/>
    </row>
    <row r="137" spans="1:5" x14ac:dyDescent="0.2">
      <c r="A137" s="48"/>
      <c r="B137" s="65"/>
      <c r="C137" s="65"/>
      <c r="D137" s="65"/>
      <c r="E137" s="65"/>
    </row>
    <row r="138" spans="1:5" x14ac:dyDescent="0.2">
      <c r="A138" s="48"/>
      <c r="B138" s="65"/>
      <c r="C138" s="65"/>
      <c r="D138" s="65"/>
      <c r="E138" s="65"/>
    </row>
    <row r="139" spans="1:5" x14ac:dyDescent="0.2">
      <c r="A139" s="48"/>
      <c r="B139" s="65"/>
      <c r="C139" s="65"/>
      <c r="D139" s="65"/>
      <c r="E139" s="65"/>
    </row>
    <row r="140" spans="1:5" x14ac:dyDescent="0.2">
      <c r="A140" s="48"/>
      <c r="B140" s="65"/>
      <c r="C140" s="65"/>
      <c r="D140" s="65"/>
      <c r="E140" s="65"/>
    </row>
    <row r="141" spans="1:5" x14ac:dyDescent="0.2">
      <c r="A141" s="48"/>
      <c r="B141" s="65"/>
      <c r="C141" s="65"/>
      <c r="D141" s="65"/>
      <c r="E141" s="65"/>
    </row>
    <row r="142" spans="1:5" x14ac:dyDescent="0.2">
      <c r="A142" s="48"/>
      <c r="B142" s="65"/>
      <c r="C142" s="65"/>
      <c r="D142" s="65"/>
      <c r="E142" s="65"/>
    </row>
    <row r="143" spans="1:5" x14ac:dyDescent="0.2">
      <c r="A143" s="48"/>
      <c r="B143" s="65"/>
      <c r="C143" s="65"/>
      <c r="D143" s="65"/>
      <c r="E143" s="65"/>
    </row>
    <row r="144" spans="1:5" x14ac:dyDescent="0.2">
      <c r="A144" s="48"/>
      <c r="B144" s="65"/>
      <c r="C144" s="65"/>
      <c r="D144" s="65"/>
      <c r="E144" s="65"/>
    </row>
    <row r="145" spans="1:5" x14ac:dyDescent="0.2">
      <c r="A145" s="48"/>
      <c r="B145" s="65"/>
      <c r="C145" s="65"/>
      <c r="D145" s="65"/>
      <c r="E145" s="65"/>
    </row>
    <row r="146" spans="1:5" x14ac:dyDescent="0.2">
      <c r="A146" s="48"/>
      <c r="B146" s="65"/>
      <c r="C146" s="65"/>
      <c r="D146" s="65"/>
      <c r="E146" s="65"/>
    </row>
    <row r="147" spans="1:5" x14ac:dyDescent="0.2">
      <c r="A147" s="48"/>
      <c r="B147" s="65"/>
      <c r="C147" s="65"/>
      <c r="D147" s="65"/>
      <c r="E147" s="65"/>
    </row>
    <row r="148" spans="1:5" x14ac:dyDescent="0.2">
      <c r="A148" s="48"/>
      <c r="B148" s="65"/>
      <c r="C148" s="65"/>
      <c r="D148" s="65"/>
      <c r="E148" s="65"/>
    </row>
    <row r="149" spans="1:5" x14ac:dyDescent="0.2">
      <c r="A149" s="48"/>
      <c r="B149" s="65"/>
      <c r="C149" s="65"/>
      <c r="D149" s="65"/>
      <c r="E149" s="65"/>
    </row>
    <row r="150" spans="1:5" x14ac:dyDescent="0.2">
      <c r="A150" s="48"/>
      <c r="B150" s="65"/>
      <c r="C150" s="65"/>
      <c r="D150" s="65"/>
      <c r="E150" s="65"/>
    </row>
    <row r="151" spans="1:5" x14ac:dyDescent="0.2">
      <c r="A151" s="48"/>
      <c r="B151" s="65"/>
      <c r="C151" s="65"/>
      <c r="D151" s="65"/>
      <c r="E151" s="65"/>
    </row>
    <row r="152" spans="1:5" x14ac:dyDescent="0.2">
      <c r="A152" s="48"/>
      <c r="B152" s="65"/>
      <c r="C152" s="65"/>
      <c r="D152" s="65"/>
      <c r="E152" s="65"/>
    </row>
    <row r="153" spans="1:5" x14ac:dyDescent="0.2">
      <c r="A153" s="48"/>
      <c r="B153" s="65"/>
      <c r="C153" s="65"/>
      <c r="D153" s="65"/>
      <c r="E153" s="65"/>
    </row>
    <row r="154" spans="1:5" x14ac:dyDescent="0.2">
      <c r="A154" s="48"/>
      <c r="B154" s="65"/>
      <c r="C154" s="65"/>
      <c r="D154" s="65"/>
      <c r="E154" s="65"/>
    </row>
    <row r="155" spans="1:5" x14ac:dyDescent="0.2">
      <c r="A155" s="48"/>
      <c r="B155" s="65"/>
      <c r="C155" s="65"/>
      <c r="D155" s="65"/>
      <c r="E155" s="65"/>
    </row>
    <row r="156" spans="1:5" x14ac:dyDescent="0.2">
      <c r="A156" s="48"/>
      <c r="B156" s="65"/>
      <c r="C156" s="65"/>
      <c r="D156" s="65"/>
      <c r="E156" s="65"/>
    </row>
    <row r="157" spans="1:5" x14ac:dyDescent="0.2">
      <c r="A157" s="48"/>
      <c r="B157" s="65"/>
      <c r="C157" s="65"/>
      <c r="D157" s="65"/>
      <c r="E157" s="65"/>
    </row>
    <row r="158" spans="1:5" x14ac:dyDescent="0.2">
      <c r="A158" s="48"/>
      <c r="B158" s="65"/>
      <c r="C158" s="65"/>
      <c r="D158" s="65"/>
      <c r="E158" s="65"/>
    </row>
    <row r="159" spans="1:5" x14ac:dyDescent="0.2">
      <c r="A159" s="48"/>
      <c r="B159" s="65"/>
      <c r="C159" s="65"/>
      <c r="D159" s="65"/>
      <c r="E159" s="65"/>
    </row>
    <row r="160" spans="1:5" x14ac:dyDescent="0.2">
      <c r="A160" s="48"/>
      <c r="B160" s="65"/>
      <c r="C160" s="65"/>
      <c r="D160" s="65"/>
      <c r="E160" s="65"/>
    </row>
    <row r="161" spans="1:5" x14ac:dyDescent="0.2">
      <c r="A161" s="48"/>
      <c r="B161" s="65"/>
      <c r="C161" s="65"/>
      <c r="D161" s="65"/>
      <c r="E161" s="65"/>
    </row>
    <row r="162" spans="1:5" x14ac:dyDescent="0.2">
      <c r="A162" s="48"/>
      <c r="B162" s="65"/>
      <c r="C162" s="65"/>
      <c r="D162" s="65"/>
      <c r="E162" s="65"/>
    </row>
    <row r="163" spans="1:5" x14ac:dyDescent="0.2">
      <c r="A163" s="48"/>
      <c r="B163" s="65"/>
      <c r="C163" s="65"/>
      <c r="D163" s="65"/>
      <c r="E163" s="65"/>
    </row>
    <row r="164" spans="1:5" x14ac:dyDescent="0.2">
      <c r="A164" s="48"/>
      <c r="B164" s="65"/>
      <c r="C164" s="65"/>
      <c r="D164" s="65"/>
      <c r="E164" s="65"/>
    </row>
    <row r="165" spans="1:5" x14ac:dyDescent="0.2">
      <c r="A165" s="48"/>
      <c r="B165" s="65"/>
      <c r="C165" s="65"/>
      <c r="D165" s="65"/>
      <c r="E165" s="65"/>
    </row>
    <row r="166" spans="1:5" x14ac:dyDescent="0.2">
      <c r="A166" s="48"/>
      <c r="B166" s="65"/>
      <c r="C166" s="65"/>
      <c r="D166" s="65"/>
      <c r="E166" s="65"/>
    </row>
    <row r="167" spans="1:5" x14ac:dyDescent="0.2">
      <c r="A167" s="48"/>
      <c r="B167" s="65"/>
      <c r="C167" s="65"/>
      <c r="D167" s="65"/>
      <c r="E167" s="65"/>
    </row>
    <row r="168" spans="1:5" x14ac:dyDescent="0.2">
      <c r="A168" s="48"/>
      <c r="B168" s="65"/>
      <c r="C168" s="65"/>
      <c r="D168" s="65"/>
      <c r="E168" s="65"/>
    </row>
    <row r="169" spans="1:5" x14ac:dyDescent="0.2">
      <c r="A169" s="48"/>
      <c r="B169" s="65"/>
      <c r="C169" s="65"/>
      <c r="D169" s="65"/>
      <c r="E169" s="65"/>
    </row>
    <row r="170" spans="1:5" x14ac:dyDescent="0.2">
      <c r="A170" s="48"/>
      <c r="B170" s="65"/>
      <c r="C170" s="65"/>
      <c r="D170" s="65"/>
      <c r="E170" s="65"/>
    </row>
    <row r="171" spans="1:5" x14ac:dyDescent="0.2">
      <c r="A171" s="48"/>
      <c r="B171" s="65"/>
      <c r="C171" s="65"/>
      <c r="D171" s="65"/>
      <c r="E171" s="65"/>
    </row>
    <row r="172" spans="1:5" x14ac:dyDescent="0.2">
      <c r="A172" s="48"/>
      <c r="B172" s="65"/>
      <c r="C172" s="65"/>
      <c r="D172" s="65"/>
      <c r="E172" s="65"/>
    </row>
    <row r="173" spans="1:5" x14ac:dyDescent="0.2">
      <c r="A173" s="48"/>
      <c r="B173" s="65"/>
      <c r="C173" s="65"/>
      <c r="D173" s="65"/>
      <c r="E173" s="65"/>
    </row>
    <row r="174" spans="1:5" x14ac:dyDescent="0.2">
      <c r="A174" s="48"/>
      <c r="B174" s="65"/>
      <c r="C174" s="65"/>
      <c r="D174" s="65"/>
      <c r="E174" s="65"/>
    </row>
    <row r="175" spans="1:5" x14ac:dyDescent="0.2">
      <c r="A175" s="48"/>
      <c r="B175" s="65"/>
      <c r="C175" s="65"/>
      <c r="D175" s="65"/>
      <c r="E175" s="65"/>
    </row>
    <row r="176" spans="1:5" x14ac:dyDescent="0.2">
      <c r="A176" s="48"/>
      <c r="B176" s="65"/>
      <c r="C176" s="65"/>
      <c r="D176" s="65"/>
      <c r="E176" s="65"/>
    </row>
    <row r="177" spans="1:5" x14ac:dyDescent="0.2">
      <c r="A177" s="48"/>
      <c r="B177" s="65"/>
      <c r="C177" s="65"/>
      <c r="D177" s="65"/>
      <c r="E177" s="65"/>
    </row>
    <row r="178" spans="1:5" x14ac:dyDescent="0.2">
      <c r="A178" s="48"/>
      <c r="B178" s="65"/>
      <c r="C178" s="65"/>
      <c r="D178" s="65"/>
      <c r="E178" s="65"/>
    </row>
    <row r="179" spans="1:5" x14ac:dyDescent="0.2">
      <c r="A179" s="48"/>
      <c r="B179" s="65"/>
      <c r="C179" s="65"/>
      <c r="D179" s="65"/>
      <c r="E179" s="65"/>
    </row>
    <row r="180" spans="1:5" x14ac:dyDescent="0.2">
      <c r="A180" s="48"/>
      <c r="B180" s="65"/>
      <c r="C180" s="65"/>
      <c r="D180" s="65"/>
      <c r="E180" s="65"/>
    </row>
    <row r="181" spans="1:5" x14ac:dyDescent="0.2">
      <c r="A181" s="48"/>
      <c r="B181" s="65"/>
      <c r="C181" s="65"/>
      <c r="D181" s="65"/>
      <c r="E181" s="65"/>
    </row>
    <row r="182" spans="1:5" x14ac:dyDescent="0.2">
      <c r="A182" s="48"/>
      <c r="B182" s="65"/>
      <c r="C182" s="65"/>
      <c r="D182" s="65"/>
      <c r="E182" s="65"/>
    </row>
    <row r="183" spans="1:5" x14ac:dyDescent="0.2">
      <c r="A183" s="48"/>
      <c r="B183" s="65"/>
      <c r="C183" s="65"/>
      <c r="D183" s="65"/>
      <c r="E183" s="65"/>
    </row>
    <row r="184" spans="1:5" x14ac:dyDescent="0.2">
      <c r="A184" s="48"/>
      <c r="B184" s="65"/>
      <c r="C184" s="65"/>
      <c r="D184" s="65"/>
      <c r="E184" s="65"/>
    </row>
    <row r="185" spans="1:5" x14ac:dyDescent="0.2">
      <c r="A185" s="48"/>
      <c r="B185" s="65"/>
      <c r="C185" s="65"/>
      <c r="D185" s="65"/>
      <c r="E185" s="65"/>
    </row>
    <row r="186" spans="1:5" x14ac:dyDescent="0.2">
      <c r="A186" s="48"/>
      <c r="B186" s="65"/>
      <c r="C186" s="65"/>
      <c r="D186" s="65"/>
      <c r="E186" s="65"/>
    </row>
    <row r="187" spans="1:5" x14ac:dyDescent="0.2">
      <c r="A187" s="48"/>
      <c r="B187" s="65"/>
      <c r="C187" s="65"/>
      <c r="D187" s="65"/>
      <c r="E187" s="65"/>
    </row>
    <row r="188" spans="1:5" x14ac:dyDescent="0.2">
      <c r="A188" s="48"/>
      <c r="B188" s="65"/>
      <c r="C188" s="65"/>
      <c r="D188" s="65"/>
      <c r="E188" s="65"/>
    </row>
    <row r="189" spans="1:5" x14ac:dyDescent="0.2">
      <c r="A189" s="48"/>
      <c r="B189" s="65"/>
      <c r="C189" s="65"/>
      <c r="D189" s="65"/>
      <c r="E189" s="65"/>
    </row>
    <row r="190" spans="1:5" x14ac:dyDescent="0.2">
      <c r="A190" s="48"/>
      <c r="B190" s="65"/>
      <c r="C190" s="65"/>
      <c r="D190" s="65"/>
      <c r="E190" s="65"/>
    </row>
    <row r="191" spans="1:5" x14ac:dyDescent="0.2">
      <c r="A191" s="48"/>
      <c r="B191" s="65"/>
      <c r="C191" s="65"/>
      <c r="D191" s="65"/>
      <c r="E191" s="65"/>
    </row>
    <row r="192" spans="1:5" x14ac:dyDescent="0.2">
      <c r="A192" s="48"/>
      <c r="B192" s="65"/>
      <c r="C192" s="65"/>
      <c r="D192" s="65"/>
      <c r="E192" s="65"/>
    </row>
    <row r="193" spans="1:5" x14ac:dyDescent="0.2">
      <c r="A193" s="48"/>
      <c r="B193" s="65"/>
      <c r="C193" s="65"/>
      <c r="D193" s="65"/>
      <c r="E193" s="65"/>
    </row>
    <row r="194" spans="1:5" x14ac:dyDescent="0.2">
      <c r="A194" s="48"/>
      <c r="B194" s="65"/>
      <c r="C194" s="65"/>
      <c r="D194" s="65"/>
      <c r="E194" s="65"/>
    </row>
    <row r="195" spans="1:5" x14ac:dyDescent="0.2">
      <c r="A195" s="48"/>
      <c r="B195" s="65"/>
      <c r="C195" s="65"/>
      <c r="D195" s="65"/>
      <c r="E195" s="65"/>
    </row>
    <row r="196" spans="1:5" x14ac:dyDescent="0.2">
      <c r="A196" s="48"/>
      <c r="B196" s="65"/>
      <c r="C196" s="65"/>
      <c r="D196" s="65"/>
      <c r="E196" s="65"/>
    </row>
    <row r="197" spans="1:5" x14ac:dyDescent="0.2">
      <c r="A197" s="48"/>
      <c r="B197" s="65"/>
      <c r="C197" s="65"/>
      <c r="D197" s="65"/>
      <c r="E197" s="65"/>
    </row>
    <row r="198" spans="1:5" x14ac:dyDescent="0.2">
      <c r="A198" s="48"/>
      <c r="B198" s="65"/>
      <c r="C198" s="65"/>
      <c r="D198" s="65"/>
      <c r="E198" s="65"/>
    </row>
    <row r="199" spans="1:5" x14ac:dyDescent="0.2">
      <c r="A199" s="48"/>
      <c r="B199" s="65"/>
      <c r="C199" s="65"/>
      <c r="D199" s="65"/>
      <c r="E199" s="65"/>
    </row>
    <row r="200" spans="1:5" x14ac:dyDescent="0.2">
      <c r="A200" s="48"/>
      <c r="B200" s="65"/>
      <c r="C200" s="65"/>
      <c r="D200" s="65"/>
      <c r="E200" s="65"/>
    </row>
    <row r="201" spans="1:5" x14ac:dyDescent="0.2">
      <c r="A201" s="48"/>
      <c r="B201" s="65"/>
      <c r="C201" s="65"/>
      <c r="D201" s="65"/>
      <c r="E201" s="65"/>
    </row>
    <row r="202" spans="1:5" x14ac:dyDescent="0.2">
      <c r="A202" s="48"/>
      <c r="B202" s="65"/>
      <c r="C202" s="65"/>
      <c r="D202" s="65"/>
      <c r="E202" s="65"/>
    </row>
    <row r="203" spans="1:5" x14ac:dyDescent="0.2">
      <c r="A203" s="48"/>
      <c r="B203" s="65"/>
      <c r="C203" s="65"/>
      <c r="D203" s="65"/>
      <c r="E203" s="65"/>
    </row>
    <row r="204" spans="1:5" x14ac:dyDescent="0.2">
      <c r="A204" s="48"/>
      <c r="B204" s="65"/>
      <c r="C204" s="65"/>
      <c r="D204" s="65"/>
      <c r="E204" s="65"/>
    </row>
    <row r="205" spans="1:5" x14ac:dyDescent="0.2">
      <c r="A205" s="48"/>
      <c r="B205" s="65"/>
      <c r="C205" s="65"/>
      <c r="D205" s="65"/>
      <c r="E205" s="65"/>
    </row>
    <row r="206" spans="1:5" x14ac:dyDescent="0.2">
      <c r="A206" s="48"/>
      <c r="B206" s="65"/>
      <c r="C206" s="65"/>
      <c r="D206" s="65"/>
      <c r="E206" s="65"/>
    </row>
    <row r="207" spans="1:5" x14ac:dyDescent="0.2">
      <c r="A207" s="48"/>
      <c r="B207" s="65"/>
      <c r="C207" s="65"/>
      <c r="D207" s="65"/>
      <c r="E207" s="65"/>
    </row>
    <row r="208" spans="1:5" x14ac:dyDescent="0.2">
      <c r="A208" s="48"/>
      <c r="B208" s="65"/>
      <c r="C208" s="65"/>
      <c r="D208" s="65"/>
      <c r="E208" s="65"/>
    </row>
    <row r="209" spans="1:5" x14ac:dyDescent="0.2">
      <c r="A209" s="48"/>
      <c r="B209" s="65"/>
      <c r="C209" s="65"/>
      <c r="D209" s="65"/>
      <c r="E209" s="65"/>
    </row>
    <row r="210" spans="1:5" x14ac:dyDescent="0.2">
      <c r="A210" s="48"/>
      <c r="B210" s="65"/>
      <c r="C210" s="65"/>
      <c r="D210" s="65"/>
      <c r="E210" s="65"/>
    </row>
    <row r="211" spans="1:5" x14ac:dyDescent="0.2">
      <c r="A211" s="48"/>
      <c r="B211" s="65"/>
      <c r="C211" s="65"/>
      <c r="D211" s="65"/>
      <c r="E211" s="65"/>
    </row>
    <row r="212" spans="1:5" x14ac:dyDescent="0.2">
      <c r="A212" s="48"/>
      <c r="B212" s="65"/>
      <c r="C212" s="65"/>
      <c r="D212" s="65"/>
      <c r="E212" s="65"/>
    </row>
    <row r="213" spans="1:5" x14ac:dyDescent="0.2">
      <c r="A213" s="48"/>
      <c r="B213" s="65"/>
      <c r="C213" s="65"/>
      <c r="D213" s="65"/>
      <c r="E213" s="65"/>
    </row>
    <row r="214" spans="1:5" x14ac:dyDescent="0.2">
      <c r="A214" s="48"/>
      <c r="B214" s="65"/>
      <c r="C214" s="65"/>
      <c r="D214" s="65"/>
      <c r="E214" s="65"/>
    </row>
    <row r="215" spans="1:5" x14ac:dyDescent="0.2">
      <c r="A215" s="48"/>
      <c r="B215" s="65"/>
      <c r="C215" s="65"/>
      <c r="D215" s="65"/>
      <c r="E215" s="65"/>
    </row>
    <row r="216" spans="1:5" x14ac:dyDescent="0.2">
      <c r="A216" s="48"/>
      <c r="B216" s="65"/>
      <c r="C216" s="65"/>
      <c r="D216" s="65"/>
      <c r="E216" s="65"/>
    </row>
    <row r="217" spans="1:5" x14ac:dyDescent="0.2">
      <c r="A217" s="48"/>
      <c r="B217" s="65"/>
      <c r="C217" s="65"/>
      <c r="D217" s="65"/>
      <c r="E217" s="65"/>
    </row>
    <row r="218" spans="1:5" x14ac:dyDescent="0.2">
      <c r="A218" s="48"/>
      <c r="B218" s="65"/>
      <c r="C218" s="65"/>
      <c r="D218" s="65"/>
      <c r="E218" s="65"/>
    </row>
    <row r="219" spans="1:5" x14ac:dyDescent="0.2">
      <c r="A219" s="48"/>
      <c r="B219" s="65"/>
      <c r="C219" s="65"/>
      <c r="D219" s="65"/>
      <c r="E219" s="65"/>
    </row>
    <row r="220" spans="1:5" x14ac:dyDescent="0.2">
      <c r="A220" s="48"/>
      <c r="B220" s="65"/>
      <c r="C220" s="65"/>
      <c r="D220" s="65"/>
      <c r="E220" s="65"/>
    </row>
    <row r="221" spans="1:5" x14ac:dyDescent="0.2">
      <c r="A221" s="48"/>
      <c r="B221" s="65"/>
      <c r="C221" s="65"/>
      <c r="D221" s="65"/>
      <c r="E221" s="65"/>
    </row>
    <row r="222" spans="1:5" x14ac:dyDescent="0.2">
      <c r="A222" s="48"/>
      <c r="B222" s="65"/>
      <c r="C222" s="65"/>
      <c r="D222" s="65"/>
      <c r="E222" s="65"/>
    </row>
    <row r="223" spans="1:5" x14ac:dyDescent="0.2">
      <c r="A223" s="48"/>
      <c r="B223" s="65"/>
      <c r="C223" s="65"/>
      <c r="D223" s="65"/>
      <c r="E223" s="65"/>
    </row>
    <row r="224" spans="1:5" x14ac:dyDescent="0.2">
      <c r="A224" s="48"/>
      <c r="B224" s="65"/>
      <c r="C224" s="65"/>
      <c r="D224" s="65"/>
      <c r="E224" s="65"/>
    </row>
    <row r="225" spans="1:5" x14ac:dyDescent="0.2">
      <c r="A225" s="48"/>
      <c r="B225" s="65"/>
      <c r="C225" s="65"/>
      <c r="D225" s="65"/>
      <c r="E225" s="65"/>
    </row>
    <row r="226" spans="1:5" x14ac:dyDescent="0.2">
      <c r="A226" s="48"/>
      <c r="B226" s="65"/>
      <c r="C226" s="65"/>
      <c r="D226" s="65"/>
      <c r="E226" s="65"/>
    </row>
    <row r="227" spans="1:5" x14ac:dyDescent="0.2">
      <c r="A227" s="48"/>
      <c r="B227" s="65"/>
      <c r="C227" s="65"/>
      <c r="D227" s="65"/>
      <c r="E227" s="65"/>
    </row>
    <row r="228" spans="1:5" x14ac:dyDescent="0.2">
      <c r="A228" s="48"/>
      <c r="B228" s="65"/>
      <c r="C228" s="65"/>
      <c r="D228" s="65"/>
      <c r="E228" s="65"/>
    </row>
    <row r="229" spans="1:5" x14ac:dyDescent="0.2">
      <c r="A229" s="48"/>
      <c r="B229" s="65"/>
      <c r="C229" s="65"/>
      <c r="D229" s="65"/>
      <c r="E229" s="65"/>
    </row>
    <row r="230" spans="1:5" x14ac:dyDescent="0.2">
      <c r="A230" s="48"/>
      <c r="B230" s="65"/>
      <c r="C230" s="65"/>
      <c r="D230" s="65"/>
      <c r="E230" s="65"/>
    </row>
    <row r="231" spans="1:5" x14ac:dyDescent="0.2">
      <c r="A231" s="48"/>
      <c r="B231" s="65"/>
      <c r="C231" s="65"/>
      <c r="D231" s="65"/>
      <c r="E231" s="65"/>
    </row>
    <row r="232" spans="1:5" x14ac:dyDescent="0.2">
      <c r="A232" s="48"/>
      <c r="B232" s="65"/>
      <c r="C232" s="65"/>
      <c r="D232" s="65"/>
      <c r="E232" s="65"/>
    </row>
    <row r="233" spans="1:5" x14ac:dyDescent="0.2">
      <c r="A233" s="48"/>
      <c r="B233" s="65"/>
      <c r="C233" s="65"/>
      <c r="D233" s="65"/>
      <c r="E233" s="65"/>
    </row>
    <row r="234" spans="1:5" x14ac:dyDescent="0.2">
      <c r="A234" s="48"/>
      <c r="B234" s="65"/>
      <c r="C234" s="65"/>
      <c r="D234" s="65"/>
      <c r="E234" s="65"/>
    </row>
    <row r="235" spans="1:5" x14ac:dyDescent="0.2">
      <c r="A235" s="48"/>
      <c r="B235" s="65"/>
      <c r="C235" s="65"/>
      <c r="D235" s="65"/>
      <c r="E235" s="65"/>
    </row>
    <row r="236" spans="1:5" x14ac:dyDescent="0.2">
      <c r="A236" s="48"/>
      <c r="B236" s="65"/>
      <c r="C236" s="65"/>
      <c r="D236" s="65"/>
      <c r="E236" s="65"/>
    </row>
    <row r="237" spans="1:5" x14ac:dyDescent="0.2">
      <c r="A237" s="48"/>
      <c r="B237" s="65"/>
      <c r="C237" s="65"/>
      <c r="D237" s="65"/>
      <c r="E237" s="65"/>
    </row>
    <row r="238" spans="1:5" x14ac:dyDescent="0.2">
      <c r="A238" s="48"/>
      <c r="B238" s="65"/>
      <c r="C238" s="65"/>
      <c r="D238" s="65"/>
      <c r="E238" s="65"/>
    </row>
    <row r="239" spans="1:5" x14ac:dyDescent="0.2">
      <c r="A239" s="48"/>
      <c r="B239" s="65"/>
      <c r="C239" s="65"/>
      <c r="D239" s="65"/>
      <c r="E239" s="65"/>
    </row>
    <row r="240" spans="1:5" x14ac:dyDescent="0.2">
      <c r="A240" s="48"/>
      <c r="B240" s="65"/>
      <c r="C240" s="65"/>
      <c r="D240" s="65"/>
      <c r="E240" s="65"/>
    </row>
    <row r="241" spans="1:5" x14ac:dyDescent="0.2">
      <c r="A241" s="48"/>
      <c r="B241" s="65"/>
      <c r="C241" s="65"/>
      <c r="D241" s="65"/>
      <c r="E241" s="65"/>
    </row>
    <row r="242" spans="1:5" x14ac:dyDescent="0.2">
      <c r="A242" s="48"/>
      <c r="B242" s="65"/>
      <c r="C242" s="65"/>
      <c r="D242" s="65"/>
      <c r="E242" s="65"/>
    </row>
    <row r="243" spans="1:5" x14ac:dyDescent="0.2">
      <c r="A243" s="48"/>
      <c r="B243" s="65"/>
      <c r="C243" s="65"/>
      <c r="D243" s="65"/>
      <c r="E243" s="65"/>
    </row>
    <row r="244" spans="1:5" x14ac:dyDescent="0.2">
      <c r="A244" s="48"/>
      <c r="B244" s="65"/>
      <c r="C244" s="65"/>
      <c r="D244" s="65"/>
      <c r="E244" s="65"/>
    </row>
    <row r="245" spans="1:5" x14ac:dyDescent="0.2">
      <c r="A245" s="48"/>
      <c r="B245" s="65"/>
      <c r="C245" s="65"/>
      <c r="D245" s="65"/>
      <c r="E245" s="65"/>
    </row>
    <row r="246" spans="1:5" x14ac:dyDescent="0.2">
      <c r="A246" s="48"/>
      <c r="B246" s="65"/>
      <c r="C246" s="65"/>
      <c r="D246" s="65"/>
      <c r="E246" s="65"/>
    </row>
    <row r="247" spans="1:5" x14ac:dyDescent="0.2">
      <c r="A247" s="48"/>
      <c r="B247" s="65"/>
      <c r="C247" s="65"/>
      <c r="D247" s="65"/>
      <c r="E247" s="65"/>
    </row>
    <row r="248" spans="1:5" x14ac:dyDescent="0.2">
      <c r="A248" s="48"/>
      <c r="B248" s="65"/>
      <c r="C248" s="65"/>
      <c r="D248" s="65"/>
      <c r="E248" s="65"/>
    </row>
    <row r="249" spans="1:5" x14ac:dyDescent="0.2">
      <c r="A249" s="48"/>
      <c r="B249" s="65"/>
      <c r="C249" s="65"/>
      <c r="D249" s="65"/>
      <c r="E249" s="65"/>
    </row>
    <row r="250" spans="1:5" x14ac:dyDescent="0.2">
      <c r="A250" s="48"/>
      <c r="B250" s="65"/>
      <c r="C250" s="65"/>
      <c r="D250" s="65"/>
      <c r="E250" s="65"/>
    </row>
    <row r="251" spans="1:5" x14ac:dyDescent="0.2">
      <c r="A251" s="48"/>
      <c r="B251" s="65"/>
      <c r="C251" s="65"/>
      <c r="D251" s="65"/>
      <c r="E251" s="65"/>
    </row>
    <row r="252" spans="1:5" x14ac:dyDescent="0.2">
      <c r="A252" s="48"/>
      <c r="B252" s="65"/>
      <c r="C252" s="65"/>
      <c r="D252" s="65"/>
      <c r="E252" s="65"/>
    </row>
    <row r="253" spans="1:5" x14ac:dyDescent="0.2">
      <c r="A253" s="48"/>
      <c r="B253" s="65"/>
      <c r="C253" s="65"/>
      <c r="D253" s="65"/>
      <c r="E253" s="65"/>
    </row>
    <row r="254" spans="1:5" x14ac:dyDescent="0.2">
      <c r="A254" s="48"/>
      <c r="B254" s="65"/>
      <c r="C254" s="65"/>
      <c r="D254" s="65"/>
      <c r="E254" s="65"/>
    </row>
    <row r="255" spans="1:5" x14ac:dyDescent="0.2">
      <c r="A255" s="48"/>
      <c r="B255" s="65"/>
      <c r="C255" s="65"/>
      <c r="D255" s="65"/>
      <c r="E255" s="65"/>
    </row>
    <row r="256" spans="1:5" x14ac:dyDescent="0.2">
      <c r="A256" s="48"/>
      <c r="B256" s="65"/>
      <c r="C256" s="65"/>
      <c r="D256" s="65"/>
      <c r="E256" s="65"/>
    </row>
    <row r="257" spans="1:5" x14ac:dyDescent="0.2">
      <c r="A257" s="48"/>
      <c r="B257" s="65"/>
      <c r="C257" s="65"/>
      <c r="D257" s="65"/>
      <c r="E257" s="65"/>
    </row>
    <row r="258" spans="1:5" x14ac:dyDescent="0.2">
      <c r="A258" s="48"/>
      <c r="B258" s="65"/>
      <c r="C258" s="65"/>
      <c r="D258" s="65"/>
      <c r="E258" s="65"/>
    </row>
    <row r="259" spans="1:5" x14ac:dyDescent="0.2">
      <c r="A259" s="48"/>
      <c r="B259" s="65"/>
      <c r="C259" s="65"/>
      <c r="D259" s="65"/>
      <c r="E259" s="65"/>
    </row>
    <row r="260" spans="1:5" x14ac:dyDescent="0.2">
      <c r="A260" s="48"/>
      <c r="B260" s="65"/>
      <c r="C260" s="65"/>
      <c r="D260" s="65"/>
      <c r="E260" s="65"/>
    </row>
    <row r="261" spans="1:5" x14ac:dyDescent="0.2">
      <c r="A261" s="48"/>
      <c r="B261" s="65"/>
      <c r="C261" s="65"/>
      <c r="D261" s="65"/>
      <c r="E261" s="65"/>
    </row>
    <row r="262" spans="1:5" x14ac:dyDescent="0.2">
      <c r="A262" s="48"/>
      <c r="B262" s="65"/>
      <c r="C262" s="65"/>
      <c r="D262" s="65"/>
      <c r="E262" s="65"/>
    </row>
    <row r="263" spans="1:5" x14ac:dyDescent="0.2">
      <c r="A263" s="48"/>
      <c r="B263" s="65"/>
      <c r="C263" s="65"/>
      <c r="D263" s="65"/>
      <c r="E263" s="65"/>
    </row>
    <row r="264" spans="1:5" x14ac:dyDescent="0.2">
      <c r="A264" s="48"/>
      <c r="B264" s="65"/>
      <c r="C264" s="65"/>
      <c r="D264" s="65"/>
      <c r="E264" s="65"/>
    </row>
    <row r="265" spans="1:5" x14ac:dyDescent="0.2">
      <c r="A265" s="48"/>
      <c r="B265" s="65"/>
      <c r="C265" s="65"/>
      <c r="D265" s="65"/>
      <c r="E265" s="65"/>
    </row>
    <row r="266" spans="1:5" x14ac:dyDescent="0.2">
      <c r="A266" s="48"/>
      <c r="B266" s="65"/>
      <c r="C266" s="65"/>
      <c r="D266" s="65"/>
      <c r="E266" s="65"/>
    </row>
    <row r="267" spans="1:5" x14ac:dyDescent="0.2">
      <c r="A267" s="48"/>
      <c r="B267" s="65"/>
      <c r="C267" s="65"/>
      <c r="D267" s="65"/>
      <c r="E267" s="65"/>
    </row>
    <row r="268" spans="1:5" x14ac:dyDescent="0.2">
      <c r="A268" s="48"/>
      <c r="B268" s="65"/>
      <c r="C268" s="65"/>
      <c r="D268" s="65"/>
      <c r="E268" s="65"/>
    </row>
    <row r="269" spans="1:5" x14ac:dyDescent="0.2">
      <c r="A269" s="48"/>
      <c r="B269" s="65"/>
      <c r="C269" s="65"/>
      <c r="D269" s="65"/>
      <c r="E269" s="65"/>
    </row>
    <row r="270" spans="1:5" x14ac:dyDescent="0.2">
      <c r="A270" s="48"/>
      <c r="B270" s="65"/>
      <c r="C270" s="65"/>
      <c r="D270" s="65"/>
      <c r="E270" s="65"/>
    </row>
    <row r="271" spans="1:5" x14ac:dyDescent="0.2">
      <c r="A271" s="48"/>
      <c r="B271" s="65"/>
      <c r="C271" s="65"/>
      <c r="D271" s="65"/>
      <c r="E271" s="65"/>
    </row>
    <row r="272" spans="1:5" x14ac:dyDescent="0.2">
      <c r="A272" s="48"/>
      <c r="B272" s="65"/>
      <c r="C272" s="65"/>
      <c r="D272" s="65"/>
      <c r="E272" s="65"/>
    </row>
    <row r="273" spans="1:5" x14ac:dyDescent="0.2">
      <c r="A273" s="48"/>
      <c r="B273" s="65"/>
      <c r="C273" s="65"/>
      <c r="D273" s="65"/>
      <c r="E273" s="65"/>
    </row>
    <row r="274" spans="1:5" x14ac:dyDescent="0.2">
      <c r="A274" s="48"/>
      <c r="B274" s="65"/>
      <c r="C274" s="65"/>
      <c r="D274" s="65"/>
      <c r="E274" s="65"/>
    </row>
    <row r="275" spans="1:5" x14ac:dyDescent="0.2">
      <c r="A275" s="48"/>
      <c r="B275" s="65"/>
      <c r="C275" s="65"/>
      <c r="D275" s="65"/>
      <c r="E275" s="65"/>
    </row>
    <row r="276" spans="1:5" x14ac:dyDescent="0.2">
      <c r="A276" s="48"/>
      <c r="B276" s="65"/>
      <c r="C276" s="65"/>
      <c r="D276" s="65"/>
      <c r="E276" s="65"/>
    </row>
    <row r="277" spans="1:5" x14ac:dyDescent="0.2">
      <c r="A277" s="48"/>
      <c r="B277" s="65"/>
      <c r="C277" s="65"/>
      <c r="D277" s="65"/>
      <c r="E277" s="65"/>
    </row>
    <row r="278" spans="1:5" x14ac:dyDescent="0.2">
      <c r="A278" s="48"/>
      <c r="B278" s="65"/>
      <c r="C278" s="65"/>
      <c r="D278" s="65"/>
      <c r="E278" s="65"/>
    </row>
    <row r="279" spans="1:5" x14ac:dyDescent="0.2">
      <c r="A279" s="48"/>
      <c r="B279" s="65"/>
      <c r="C279" s="65"/>
      <c r="D279" s="65"/>
      <c r="E279" s="65"/>
    </row>
    <row r="280" spans="1:5" x14ac:dyDescent="0.2">
      <c r="A280" s="48"/>
      <c r="B280" s="65"/>
      <c r="C280" s="65"/>
      <c r="D280" s="65"/>
      <c r="E280" s="65"/>
    </row>
    <row r="281" spans="1:5" x14ac:dyDescent="0.2">
      <c r="A281" s="48"/>
      <c r="B281" s="65"/>
      <c r="C281" s="65"/>
      <c r="D281" s="65"/>
      <c r="E281" s="65"/>
    </row>
    <row r="282" spans="1:5" x14ac:dyDescent="0.2">
      <c r="A282" s="48"/>
      <c r="B282" s="65"/>
      <c r="C282" s="65"/>
      <c r="D282" s="65"/>
      <c r="E282" s="65"/>
    </row>
    <row r="283" spans="1:5" x14ac:dyDescent="0.2">
      <c r="A283" s="48"/>
      <c r="B283" s="65"/>
      <c r="C283" s="65"/>
      <c r="D283" s="65"/>
      <c r="E283" s="65"/>
    </row>
    <row r="284" spans="1:5" x14ac:dyDescent="0.2">
      <c r="A284" s="48"/>
      <c r="B284" s="65"/>
      <c r="C284" s="65"/>
      <c r="D284" s="65"/>
      <c r="E284" s="65"/>
    </row>
    <row r="285" spans="1:5" x14ac:dyDescent="0.2">
      <c r="A285" s="48"/>
      <c r="B285" s="65"/>
      <c r="C285" s="65"/>
      <c r="D285" s="65"/>
      <c r="E285" s="65"/>
    </row>
    <row r="286" spans="1:5" x14ac:dyDescent="0.2">
      <c r="A286" s="48"/>
      <c r="B286" s="65"/>
      <c r="C286" s="65"/>
      <c r="D286" s="65"/>
      <c r="E286" s="65"/>
    </row>
    <row r="287" spans="1:5" x14ac:dyDescent="0.2">
      <c r="A287" s="48"/>
      <c r="B287" s="65"/>
      <c r="C287" s="65"/>
      <c r="D287" s="65"/>
      <c r="E287" s="65"/>
    </row>
    <row r="288" spans="1:5" x14ac:dyDescent="0.2">
      <c r="A288" s="48"/>
      <c r="B288" s="65"/>
      <c r="C288" s="65"/>
      <c r="D288" s="65"/>
      <c r="E288" s="65"/>
    </row>
    <row r="289" spans="1:5" x14ac:dyDescent="0.2">
      <c r="A289" s="48"/>
      <c r="B289" s="65"/>
      <c r="C289" s="65"/>
      <c r="D289" s="65"/>
      <c r="E289" s="65"/>
    </row>
    <row r="290" spans="1:5" x14ac:dyDescent="0.2">
      <c r="A290" s="48"/>
      <c r="B290" s="65"/>
      <c r="C290" s="65"/>
      <c r="D290" s="65"/>
      <c r="E290" s="65"/>
    </row>
    <row r="291" spans="1:5" x14ac:dyDescent="0.2">
      <c r="A291" s="48"/>
      <c r="B291" s="65"/>
      <c r="C291" s="65"/>
      <c r="D291" s="65"/>
      <c r="E291" s="65"/>
    </row>
    <row r="292" spans="1:5" x14ac:dyDescent="0.2">
      <c r="A292" s="48"/>
      <c r="B292" s="65"/>
      <c r="C292" s="65"/>
      <c r="D292" s="65"/>
      <c r="E292" s="65"/>
    </row>
    <row r="293" spans="1:5" x14ac:dyDescent="0.2">
      <c r="A293" s="48"/>
      <c r="B293" s="65"/>
      <c r="C293" s="65"/>
      <c r="D293" s="65"/>
      <c r="E293" s="65"/>
    </row>
    <row r="294" spans="1:5" x14ac:dyDescent="0.2">
      <c r="A294" s="48"/>
      <c r="B294" s="65"/>
      <c r="C294" s="65"/>
      <c r="D294" s="65"/>
      <c r="E294" s="65"/>
    </row>
    <row r="295" spans="1:5" x14ac:dyDescent="0.2">
      <c r="A295" s="48"/>
      <c r="B295" s="65"/>
      <c r="C295" s="65"/>
      <c r="D295" s="65"/>
      <c r="E295" s="65"/>
    </row>
    <row r="296" spans="1:5" x14ac:dyDescent="0.2">
      <c r="A296" s="48"/>
      <c r="B296" s="65"/>
      <c r="C296" s="65"/>
      <c r="D296" s="65"/>
      <c r="E296" s="65"/>
    </row>
    <row r="297" spans="1:5" x14ac:dyDescent="0.2">
      <c r="A297" s="48"/>
      <c r="B297" s="65"/>
      <c r="C297" s="65"/>
      <c r="D297" s="65"/>
      <c r="E297" s="65"/>
    </row>
    <row r="298" spans="1:5" x14ac:dyDescent="0.2">
      <c r="A298" s="48"/>
      <c r="B298" s="65"/>
      <c r="C298" s="65"/>
      <c r="D298" s="65"/>
      <c r="E298" s="65"/>
    </row>
    <row r="299" spans="1:5" x14ac:dyDescent="0.2">
      <c r="A299" s="48"/>
      <c r="B299" s="65"/>
      <c r="C299" s="65"/>
      <c r="D299" s="65"/>
      <c r="E299" s="65"/>
    </row>
    <row r="300" spans="1:5" x14ac:dyDescent="0.2">
      <c r="A300" s="48"/>
      <c r="B300" s="65"/>
      <c r="C300" s="65"/>
      <c r="D300" s="65"/>
      <c r="E300" s="65"/>
    </row>
    <row r="301" spans="1:5" x14ac:dyDescent="0.2">
      <c r="A301" s="48"/>
      <c r="B301" s="65"/>
      <c r="C301" s="65"/>
      <c r="D301" s="65"/>
      <c r="E301" s="65"/>
    </row>
    <row r="302" spans="1:5" x14ac:dyDescent="0.2">
      <c r="A302" s="48"/>
      <c r="B302" s="65"/>
      <c r="C302" s="65"/>
      <c r="D302" s="65"/>
      <c r="E302" s="65"/>
    </row>
    <row r="303" spans="1:5" x14ac:dyDescent="0.2">
      <c r="A303" s="48"/>
      <c r="B303" s="65"/>
      <c r="C303" s="65"/>
      <c r="D303" s="65"/>
      <c r="E303" s="65"/>
    </row>
    <row r="304" spans="1:5" x14ac:dyDescent="0.2">
      <c r="A304" s="48"/>
      <c r="B304" s="65"/>
      <c r="C304" s="65"/>
      <c r="D304" s="65"/>
      <c r="E304" s="65"/>
    </row>
    <row r="305" spans="1:5" x14ac:dyDescent="0.2">
      <c r="A305" s="48"/>
      <c r="B305" s="65"/>
      <c r="C305" s="65"/>
      <c r="D305" s="65"/>
      <c r="E305" s="65"/>
    </row>
    <row r="306" spans="1:5" x14ac:dyDescent="0.2">
      <c r="A306" s="48"/>
      <c r="B306" s="65"/>
      <c r="C306" s="65"/>
      <c r="D306" s="65"/>
      <c r="E306" s="65"/>
    </row>
    <row r="307" spans="1:5" x14ac:dyDescent="0.2">
      <c r="A307" s="48"/>
      <c r="B307" s="65"/>
      <c r="C307" s="65"/>
      <c r="D307" s="65"/>
      <c r="E307" s="65"/>
    </row>
    <row r="308" spans="1:5" x14ac:dyDescent="0.2">
      <c r="A308" s="48"/>
      <c r="B308" s="65"/>
      <c r="C308" s="65"/>
      <c r="D308" s="65"/>
      <c r="E308" s="65"/>
    </row>
    <row r="309" spans="1:5" x14ac:dyDescent="0.2">
      <c r="A309" s="48"/>
      <c r="B309" s="65"/>
      <c r="C309" s="65"/>
      <c r="D309" s="65"/>
      <c r="E309" s="65"/>
    </row>
    <row r="310" spans="1:5" x14ac:dyDescent="0.2">
      <c r="A310" s="48"/>
      <c r="B310" s="65"/>
      <c r="C310" s="65"/>
      <c r="D310" s="65"/>
      <c r="E310" s="65"/>
    </row>
    <row r="311" spans="1:5" x14ac:dyDescent="0.2">
      <c r="A311" s="48"/>
      <c r="B311" s="65"/>
      <c r="C311" s="65"/>
      <c r="D311" s="65"/>
      <c r="E311" s="65"/>
    </row>
    <row r="312" spans="1:5" x14ac:dyDescent="0.2">
      <c r="A312" s="48"/>
      <c r="B312" s="65"/>
      <c r="C312" s="65"/>
      <c r="D312" s="65"/>
      <c r="E312" s="65"/>
    </row>
    <row r="313" spans="1:5" x14ac:dyDescent="0.2">
      <c r="A313" s="48"/>
      <c r="B313" s="65"/>
      <c r="C313" s="65"/>
      <c r="D313" s="65"/>
      <c r="E313" s="65"/>
    </row>
    <row r="314" spans="1:5" x14ac:dyDescent="0.2">
      <c r="A314" s="48"/>
      <c r="B314" s="65"/>
      <c r="C314" s="65"/>
      <c r="D314" s="65"/>
      <c r="E314" s="65"/>
    </row>
    <row r="315" spans="1:5" x14ac:dyDescent="0.2">
      <c r="A315" s="48"/>
      <c r="B315" s="65"/>
      <c r="C315" s="65"/>
      <c r="D315" s="65"/>
      <c r="E315" s="65"/>
    </row>
    <row r="316" spans="1:5" x14ac:dyDescent="0.2">
      <c r="A316" s="48"/>
      <c r="B316" s="65"/>
      <c r="C316" s="65"/>
      <c r="D316" s="65"/>
      <c r="E316" s="65"/>
    </row>
    <row r="317" spans="1:5" x14ac:dyDescent="0.2">
      <c r="A317" s="48"/>
      <c r="B317" s="65"/>
      <c r="C317" s="65"/>
      <c r="D317" s="65"/>
      <c r="E317" s="65"/>
    </row>
    <row r="318" spans="1:5" x14ac:dyDescent="0.2">
      <c r="A318" s="48"/>
      <c r="B318" s="65"/>
      <c r="C318" s="65"/>
      <c r="D318" s="65"/>
      <c r="E318" s="65"/>
    </row>
    <row r="319" spans="1:5" x14ac:dyDescent="0.2">
      <c r="A319" s="48"/>
      <c r="B319" s="65"/>
      <c r="C319" s="65"/>
      <c r="D319" s="65"/>
      <c r="E319" s="65"/>
    </row>
    <row r="320" spans="1:5" x14ac:dyDescent="0.2">
      <c r="A320" s="48"/>
      <c r="B320" s="65"/>
      <c r="C320" s="65"/>
      <c r="D320" s="65"/>
      <c r="E320" s="65"/>
    </row>
    <row r="321" spans="1:5" x14ac:dyDescent="0.2">
      <c r="A321" s="48"/>
      <c r="B321" s="65"/>
      <c r="C321" s="65"/>
      <c r="D321" s="65"/>
      <c r="E321" s="65"/>
    </row>
    <row r="322" spans="1:5" x14ac:dyDescent="0.2">
      <c r="A322" s="48"/>
      <c r="B322" s="65"/>
      <c r="C322" s="65"/>
      <c r="D322" s="65"/>
      <c r="E322" s="65"/>
    </row>
    <row r="323" spans="1:5" x14ac:dyDescent="0.2">
      <c r="A323" s="48"/>
      <c r="B323" s="65"/>
      <c r="C323" s="65"/>
      <c r="D323" s="65"/>
      <c r="E323" s="65"/>
    </row>
    <row r="324" spans="1:5" x14ac:dyDescent="0.2">
      <c r="A324" s="48"/>
      <c r="B324" s="65"/>
      <c r="C324" s="65"/>
      <c r="D324" s="65"/>
      <c r="E324" s="65"/>
    </row>
    <row r="325" spans="1:5" x14ac:dyDescent="0.2">
      <c r="A325" s="48"/>
      <c r="B325" s="65"/>
      <c r="C325" s="65"/>
      <c r="D325" s="65"/>
      <c r="E325" s="65"/>
    </row>
    <row r="326" spans="1:5" x14ac:dyDescent="0.2">
      <c r="A326" s="48"/>
      <c r="B326" s="65"/>
      <c r="C326" s="65"/>
      <c r="D326" s="65"/>
      <c r="E326" s="65"/>
    </row>
    <row r="327" spans="1:5" x14ac:dyDescent="0.2">
      <c r="A327" s="48"/>
      <c r="B327" s="65"/>
      <c r="C327" s="65"/>
      <c r="D327" s="65"/>
      <c r="E327" s="65"/>
    </row>
    <row r="328" spans="1:5" x14ac:dyDescent="0.2">
      <c r="A328" s="48"/>
      <c r="B328" s="65"/>
      <c r="C328" s="65"/>
      <c r="D328" s="65"/>
      <c r="E328" s="65"/>
    </row>
    <row r="329" spans="1:5" x14ac:dyDescent="0.2">
      <c r="A329" s="48"/>
      <c r="B329" s="65"/>
      <c r="C329" s="65"/>
      <c r="D329" s="65"/>
      <c r="E329" s="65"/>
    </row>
    <row r="330" spans="1:5" x14ac:dyDescent="0.2">
      <c r="A330" s="48"/>
      <c r="B330" s="65"/>
      <c r="C330" s="65"/>
      <c r="D330" s="65"/>
      <c r="E330" s="65"/>
    </row>
    <row r="331" spans="1:5" x14ac:dyDescent="0.2">
      <c r="A331" s="48"/>
      <c r="B331" s="65"/>
      <c r="C331" s="65"/>
      <c r="D331" s="65"/>
      <c r="E331" s="65"/>
    </row>
    <row r="332" spans="1:5" x14ac:dyDescent="0.2">
      <c r="A332" s="48"/>
      <c r="B332" s="65"/>
      <c r="C332" s="65"/>
      <c r="D332" s="65"/>
      <c r="E332" s="65"/>
    </row>
    <row r="333" spans="1:5" x14ac:dyDescent="0.2">
      <c r="A333" s="48"/>
      <c r="B333" s="65"/>
      <c r="C333" s="65"/>
      <c r="D333" s="65"/>
      <c r="E333" s="65"/>
    </row>
    <row r="334" spans="1:5" x14ac:dyDescent="0.2">
      <c r="A334" s="48"/>
      <c r="B334" s="65"/>
      <c r="C334" s="65"/>
      <c r="D334" s="65"/>
      <c r="E334" s="65"/>
    </row>
    <row r="335" spans="1:5" x14ac:dyDescent="0.2">
      <c r="A335" s="48"/>
      <c r="B335" s="65"/>
      <c r="C335" s="65"/>
      <c r="D335" s="65"/>
      <c r="E335" s="65"/>
    </row>
    <row r="336" spans="1:5" x14ac:dyDescent="0.2">
      <c r="A336" s="48"/>
      <c r="B336" s="65"/>
      <c r="C336" s="65"/>
      <c r="D336" s="65"/>
      <c r="E336" s="65"/>
    </row>
    <row r="337" spans="1:5" x14ac:dyDescent="0.2">
      <c r="A337" s="48"/>
      <c r="B337" s="65"/>
      <c r="C337" s="65"/>
      <c r="D337" s="65"/>
      <c r="E337" s="65"/>
    </row>
    <row r="338" spans="1:5" x14ac:dyDescent="0.2">
      <c r="A338" s="48"/>
      <c r="B338" s="65"/>
      <c r="C338" s="65"/>
      <c r="D338" s="65"/>
      <c r="E338" s="65"/>
    </row>
    <row r="339" spans="1:5" x14ac:dyDescent="0.2">
      <c r="A339" s="48"/>
      <c r="B339" s="65"/>
      <c r="C339" s="65"/>
      <c r="D339" s="65"/>
      <c r="E339" s="65"/>
    </row>
    <row r="340" spans="1:5" x14ac:dyDescent="0.2">
      <c r="A340" s="48"/>
      <c r="B340" s="65"/>
      <c r="C340" s="65"/>
      <c r="D340" s="65"/>
      <c r="E340" s="65"/>
    </row>
    <row r="341" spans="1:5" x14ac:dyDescent="0.2">
      <c r="A341" s="48"/>
      <c r="B341" s="65"/>
      <c r="C341" s="65"/>
      <c r="D341" s="65"/>
      <c r="E341" s="65"/>
    </row>
    <row r="342" spans="1:5" x14ac:dyDescent="0.2">
      <c r="A342" s="48"/>
      <c r="B342" s="65"/>
      <c r="C342" s="65"/>
      <c r="D342" s="65"/>
      <c r="E342" s="65"/>
    </row>
    <row r="343" spans="1:5" x14ac:dyDescent="0.2">
      <c r="A343" s="48"/>
      <c r="B343" s="65"/>
      <c r="C343" s="65"/>
      <c r="D343" s="65"/>
      <c r="E343" s="65"/>
    </row>
    <row r="344" spans="1:5" x14ac:dyDescent="0.2">
      <c r="A344" s="48"/>
      <c r="B344" s="65"/>
      <c r="C344" s="65"/>
      <c r="D344" s="65"/>
      <c r="E344" s="65"/>
    </row>
    <row r="345" spans="1:5" x14ac:dyDescent="0.2">
      <c r="A345" s="48"/>
      <c r="B345" s="65"/>
      <c r="C345" s="65"/>
      <c r="D345" s="65"/>
      <c r="E345" s="65"/>
    </row>
    <row r="346" spans="1:5" x14ac:dyDescent="0.2">
      <c r="A346" s="48"/>
      <c r="B346" s="65"/>
      <c r="C346" s="65"/>
      <c r="D346" s="65"/>
      <c r="E346" s="65"/>
    </row>
    <row r="347" spans="1:5" x14ac:dyDescent="0.2">
      <c r="A347" s="48"/>
      <c r="B347" s="65"/>
      <c r="C347" s="65"/>
      <c r="D347" s="65"/>
      <c r="E347" s="65"/>
    </row>
    <row r="348" spans="1:5" x14ac:dyDescent="0.2">
      <c r="A348" s="48"/>
      <c r="B348" s="65"/>
      <c r="C348" s="65"/>
      <c r="D348" s="65"/>
      <c r="E348" s="65"/>
    </row>
    <row r="349" spans="1:5" x14ac:dyDescent="0.2">
      <c r="A349" s="48"/>
      <c r="B349" s="65"/>
      <c r="C349" s="65"/>
      <c r="D349" s="65"/>
      <c r="E349" s="65"/>
    </row>
    <row r="350" spans="1:5" x14ac:dyDescent="0.2">
      <c r="A350" s="48"/>
      <c r="B350" s="65"/>
      <c r="C350" s="65"/>
      <c r="D350" s="65"/>
      <c r="E350" s="65"/>
    </row>
    <row r="351" spans="1:5" x14ac:dyDescent="0.2">
      <c r="A351" s="48"/>
      <c r="B351" s="65"/>
      <c r="C351" s="65"/>
      <c r="D351" s="65"/>
      <c r="E351" s="65"/>
    </row>
    <row r="352" spans="1:5" x14ac:dyDescent="0.2">
      <c r="A352" s="48"/>
      <c r="B352" s="65"/>
      <c r="C352" s="65"/>
      <c r="D352" s="65"/>
      <c r="E352" s="65"/>
    </row>
    <row r="353" spans="1:5" x14ac:dyDescent="0.2">
      <c r="A353" s="48"/>
      <c r="B353" s="65"/>
      <c r="C353" s="65"/>
      <c r="D353" s="65"/>
      <c r="E353" s="65"/>
    </row>
    <row r="354" spans="1:5" x14ac:dyDescent="0.2">
      <c r="A354" s="48"/>
      <c r="B354" s="65"/>
      <c r="C354" s="65"/>
      <c r="D354" s="65"/>
      <c r="E354" s="65"/>
    </row>
    <row r="355" spans="1:5" x14ac:dyDescent="0.2">
      <c r="A355" s="48"/>
      <c r="B355" s="65"/>
      <c r="C355" s="65"/>
      <c r="D355" s="65"/>
      <c r="E355" s="65"/>
    </row>
    <row r="356" spans="1:5" x14ac:dyDescent="0.2">
      <c r="A356" s="48"/>
      <c r="B356" s="65"/>
      <c r="C356" s="65"/>
      <c r="D356" s="65"/>
      <c r="E356" s="65"/>
    </row>
    <row r="357" spans="1:5" x14ac:dyDescent="0.2">
      <c r="A357" s="48"/>
      <c r="B357" s="65"/>
      <c r="C357" s="65"/>
      <c r="D357" s="65"/>
      <c r="E357" s="65"/>
    </row>
    <row r="358" spans="1:5" x14ac:dyDescent="0.2">
      <c r="A358" s="48"/>
      <c r="B358" s="65"/>
      <c r="C358" s="65"/>
      <c r="D358" s="65"/>
      <c r="E358" s="65"/>
    </row>
    <row r="359" spans="1:5" x14ac:dyDescent="0.2">
      <c r="A359" s="48"/>
      <c r="B359" s="65"/>
      <c r="C359" s="65"/>
      <c r="D359" s="65"/>
      <c r="E359" s="65"/>
    </row>
    <row r="360" spans="1:5" x14ac:dyDescent="0.2">
      <c r="A360" s="48"/>
      <c r="B360" s="65"/>
      <c r="C360" s="65"/>
      <c r="D360" s="65"/>
      <c r="E360" s="65"/>
    </row>
    <row r="361" spans="1:5" x14ac:dyDescent="0.2">
      <c r="A361" s="48"/>
      <c r="B361" s="65"/>
      <c r="C361" s="65"/>
      <c r="D361" s="65"/>
      <c r="E361" s="65"/>
    </row>
    <row r="362" spans="1:5" x14ac:dyDescent="0.2">
      <c r="A362" s="48"/>
      <c r="B362" s="65"/>
      <c r="C362" s="65"/>
      <c r="D362" s="65"/>
      <c r="E362" s="65"/>
    </row>
    <row r="363" spans="1:5" x14ac:dyDescent="0.2">
      <c r="A363" s="48"/>
      <c r="B363" s="65"/>
      <c r="C363" s="65"/>
      <c r="D363" s="65"/>
      <c r="E363" s="65"/>
    </row>
    <row r="364" spans="1:5" x14ac:dyDescent="0.2">
      <c r="A364" s="48"/>
      <c r="B364" s="65"/>
      <c r="C364" s="65"/>
      <c r="D364" s="65"/>
      <c r="E364" s="65"/>
    </row>
    <row r="365" spans="1:5" x14ac:dyDescent="0.2">
      <c r="A365" s="48"/>
      <c r="B365" s="65"/>
      <c r="C365" s="65"/>
      <c r="D365" s="65"/>
      <c r="E365" s="65"/>
    </row>
    <row r="366" spans="1:5" x14ac:dyDescent="0.2">
      <c r="A366" s="48"/>
      <c r="B366" s="65"/>
      <c r="C366" s="65"/>
      <c r="D366" s="65"/>
      <c r="E366" s="65"/>
    </row>
    <row r="367" spans="1:5" x14ac:dyDescent="0.2">
      <c r="A367" s="48"/>
      <c r="B367" s="65"/>
      <c r="C367" s="65"/>
      <c r="D367" s="65"/>
      <c r="E367" s="65"/>
    </row>
    <row r="368" spans="1:5" x14ac:dyDescent="0.2">
      <c r="A368" s="48"/>
      <c r="B368" s="65"/>
      <c r="C368" s="65"/>
      <c r="D368" s="65"/>
      <c r="E368" s="65"/>
    </row>
    <row r="369" spans="1:5" x14ac:dyDescent="0.2">
      <c r="A369" s="48"/>
      <c r="B369" s="65"/>
      <c r="C369" s="65"/>
      <c r="D369" s="65"/>
      <c r="E369" s="65"/>
    </row>
    <row r="370" spans="1:5" x14ac:dyDescent="0.2">
      <c r="A370" s="48"/>
      <c r="B370" s="65"/>
      <c r="C370" s="65"/>
      <c r="D370" s="65"/>
      <c r="E370" s="65"/>
    </row>
    <row r="371" spans="1:5" x14ac:dyDescent="0.2">
      <c r="A371" s="48"/>
      <c r="B371" s="65"/>
      <c r="C371" s="65"/>
      <c r="D371" s="65"/>
      <c r="E371" s="65"/>
    </row>
    <row r="372" spans="1:5" x14ac:dyDescent="0.2">
      <c r="A372" s="48"/>
      <c r="B372" s="65"/>
      <c r="C372" s="65"/>
      <c r="D372" s="65"/>
      <c r="E372" s="65"/>
    </row>
    <row r="373" spans="1:5" x14ac:dyDescent="0.2">
      <c r="A373" s="48"/>
      <c r="B373" s="65"/>
      <c r="C373" s="65"/>
      <c r="D373" s="65"/>
      <c r="E373" s="65"/>
    </row>
    <row r="374" spans="1:5" x14ac:dyDescent="0.2">
      <c r="A374" s="48"/>
      <c r="B374" s="65"/>
      <c r="C374" s="65"/>
      <c r="D374" s="65"/>
      <c r="E374" s="65"/>
    </row>
    <row r="375" spans="1:5" x14ac:dyDescent="0.2">
      <c r="A375" s="48"/>
      <c r="B375" s="65"/>
      <c r="C375" s="65"/>
      <c r="D375" s="65"/>
      <c r="E375" s="65"/>
    </row>
    <row r="376" spans="1:5" x14ac:dyDescent="0.2">
      <c r="A376" s="48"/>
      <c r="B376" s="65"/>
      <c r="C376" s="65"/>
      <c r="D376" s="65"/>
      <c r="E376" s="65"/>
    </row>
    <row r="377" spans="1:5" x14ac:dyDescent="0.2">
      <c r="A377" s="48"/>
      <c r="B377" s="65"/>
      <c r="C377" s="65"/>
      <c r="D377" s="65"/>
      <c r="E377" s="65"/>
    </row>
    <row r="378" spans="1:5" x14ac:dyDescent="0.2">
      <c r="A378" s="48"/>
      <c r="B378" s="65"/>
      <c r="C378" s="65"/>
      <c r="D378" s="65"/>
      <c r="E378" s="65"/>
    </row>
    <row r="379" spans="1:5" x14ac:dyDescent="0.2">
      <c r="A379" s="48"/>
      <c r="B379" s="65"/>
      <c r="C379" s="65"/>
      <c r="D379" s="65"/>
      <c r="E379" s="65"/>
    </row>
    <row r="380" spans="1:5" x14ac:dyDescent="0.2">
      <c r="A380" s="48"/>
      <c r="B380" s="65"/>
      <c r="C380" s="65"/>
      <c r="D380" s="65"/>
      <c r="E380" s="65"/>
    </row>
    <row r="381" spans="1:5" x14ac:dyDescent="0.2">
      <c r="A381" s="48"/>
      <c r="B381" s="65"/>
      <c r="C381" s="65"/>
      <c r="D381" s="65"/>
      <c r="E381" s="65"/>
    </row>
    <row r="382" spans="1:5" x14ac:dyDescent="0.2">
      <c r="A382" s="48"/>
      <c r="B382" s="65"/>
      <c r="C382" s="65"/>
      <c r="D382" s="65"/>
      <c r="E382" s="65"/>
    </row>
    <row r="383" spans="1:5" x14ac:dyDescent="0.2">
      <c r="A383" s="48"/>
      <c r="B383" s="65"/>
      <c r="C383" s="65"/>
      <c r="D383" s="65"/>
      <c r="E383" s="65"/>
    </row>
    <row r="384" spans="1:5" x14ac:dyDescent="0.2">
      <c r="A384" s="48"/>
      <c r="B384" s="65"/>
      <c r="C384" s="65"/>
      <c r="D384" s="65"/>
      <c r="E384" s="65"/>
    </row>
    <row r="385" spans="1:5" x14ac:dyDescent="0.2">
      <c r="A385" s="48"/>
      <c r="B385" s="65"/>
      <c r="C385" s="65"/>
      <c r="D385" s="65"/>
      <c r="E385" s="65"/>
    </row>
    <row r="386" spans="1:5" x14ac:dyDescent="0.2">
      <c r="A386" s="48"/>
      <c r="B386" s="65"/>
      <c r="C386" s="65"/>
      <c r="D386" s="65"/>
      <c r="E386" s="65"/>
    </row>
    <row r="387" spans="1:5" x14ac:dyDescent="0.2">
      <c r="A387" s="48"/>
      <c r="B387" s="65"/>
      <c r="C387" s="65"/>
      <c r="D387" s="65"/>
      <c r="E387" s="65"/>
    </row>
    <row r="388" spans="1:5" x14ac:dyDescent="0.2">
      <c r="A388" s="48"/>
      <c r="B388" s="65"/>
      <c r="C388" s="65"/>
      <c r="D388" s="65"/>
      <c r="E388" s="65"/>
    </row>
    <row r="389" spans="1:5" x14ac:dyDescent="0.2">
      <c r="A389" s="48"/>
      <c r="B389" s="65"/>
      <c r="C389" s="65"/>
      <c r="D389" s="65"/>
      <c r="E389" s="65"/>
    </row>
    <row r="390" spans="1:5" x14ac:dyDescent="0.2">
      <c r="A390" s="48"/>
      <c r="B390" s="65"/>
      <c r="C390" s="65"/>
      <c r="D390" s="65"/>
      <c r="E390" s="65"/>
    </row>
    <row r="391" spans="1:5" x14ac:dyDescent="0.2">
      <c r="A391" s="48"/>
      <c r="B391" s="65"/>
      <c r="C391" s="65"/>
      <c r="D391" s="65"/>
      <c r="E391" s="65"/>
    </row>
    <row r="392" spans="1:5" x14ac:dyDescent="0.2">
      <c r="A392" s="48"/>
      <c r="B392" s="65"/>
      <c r="C392" s="65"/>
      <c r="D392" s="65"/>
      <c r="E392" s="65"/>
    </row>
    <row r="393" spans="1:5" x14ac:dyDescent="0.2">
      <c r="A393" s="48"/>
      <c r="B393" s="65"/>
      <c r="C393" s="65"/>
      <c r="D393" s="65"/>
      <c r="E393" s="65"/>
    </row>
    <row r="394" spans="1:5" x14ac:dyDescent="0.2">
      <c r="A394" s="48"/>
      <c r="B394" s="65"/>
      <c r="C394" s="65"/>
      <c r="D394" s="65"/>
      <c r="E394" s="65"/>
    </row>
    <row r="395" spans="1:5" x14ac:dyDescent="0.2">
      <c r="A395" s="48"/>
      <c r="B395" s="65"/>
      <c r="C395" s="65"/>
      <c r="D395" s="65"/>
      <c r="E395" s="65"/>
    </row>
    <row r="396" spans="1:5" x14ac:dyDescent="0.2">
      <c r="A396" s="48"/>
      <c r="B396" s="65"/>
      <c r="C396" s="65"/>
      <c r="D396" s="65"/>
      <c r="E396" s="65"/>
    </row>
    <row r="397" spans="1:5" x14ac:dyDescent="0.2">
      <c r="A397" s="48"/>
      <c r="B397" s="65"/>
      <c r="C397" s="65"/>
      <c r="D397" s="65"/>
      <c r="E397" s="65"/>
    </row>
    <row r="398" spans="1:5" x14ac:dyDescent="0.2">
      <c r="A398" s="48"/>
      <c r="B398" s="65"/>
      <c r="C398" s="65"/>
      <c r="D398" s="65"/>
      <c r="E398" s="65"/>
    </row>
    <row r="399" spans="1:5" x14ac:dyDescent="0.2">
      <c r="A399" s="48"/>
      <c r="B399" s="65"/>
      <c r="C399" s="65"/>
      <c r="D399" s="65"/>
      <c r="E399" s="65"/>
    </row>
    <row r="400" spans="1:5" x14ac:dyDescent="0.2">
      <c r="A400" s="48"/>
      <c r="B400" s="65"/>
      <c r="C400" s="65"/>
      <c r="D400" s="65"/>
      <c r="E400" s="65"/>
    </row>
    <row r="401" spans="1:5" x14ac:dyDescent="0.2">
      <c r="A401" s="48"/>
      <c r="B401" s="65"/>
      <c r="C401" s="65"/>
      <c r="D401" s="65"/>
      <c r="E401" s="65"/>
    </row>
    <row r="402" spans="1:5" x14ac:dyDescent="0.2">
      <c r="A402" s="48"/>
      <c r="B402" s="65"/>
      <c r="C402" s="65"/>
      <c r="D402" s="65"/>
      <c r="E402" s="65"/>
    </row>
    <row r="403" spans="1:5" x14ac:dyDescent="0.2">
      <c r="A403" s="48"/>
      <c r="B403" s="65"/>
      <c r="C403" s="65"/>
      <c r="D403" s="65"/>
      <c r="E403" s="65"/>
    </row>
    <row r="404" spans="1:5" x14ac:dyDescent="0.2">
      <c r="A404" s="48"/>
      <c r="B404" s="65"/>
      <c r="C404" s="65"/>
      <c r="D404" s="65"/>
      <c r="E404" s="65"/>
    </row>
    <row r="405" spans="1:5" x14ac:dyDescent="0.2">
      <c r="A405" s="48"/>
      <c r="B405" s="65"/>
      <c r="C405" s="65"/>
      <c r="D405" s="65"/>
      <c r="E405" s="65"/>
    </row>
    <row r="406" spans="1:5" x14ac:dyDescent="0.2">
      <c r="A406" s="48"/>
      <c r="B406" s="65"/>
      <c r="C406" s="65"/>
      <c r="D406" s="65"/>
      <c r="E406" s="65"/>
    </row>
    <row r="407" spans="1:5" x14ac:dyDescent="0.2">
      <c r="A407" s="48"/>
      <c r="B407" s="65"/>
      <c r="C407" s="65"/>
      <c r="D407" s="65"/>
      <c r="E407" s="65"/>
    </row>
    <row r="408" spans="1:5" x14ac:dyDescent="0.2">
      <c r="A408" s="48"/>
      <c r="B408" s="65"/>
      <c r="C408" s="65"/>
      <c r="D408" s="65"/>
      <c r="E408" s="65"/>
    </row>
    <row r="409" spans="1:5" x14ac:dyDescent="0.2">
      <c r="A409" s="48"/>
      <c r="B409" s="65"/>
      <c r="C409" s="65"/>
      <c r="D409" s="65"/>
      <c r="E409" s="65"/>
    </row>
    <row r="410" spans="1:5" x14ac:dyDescent="0.2">
      <c r="A410" s="48"/>
      <c r="B410" s="65"/>
      <c r="C410" s="65"/>
      <c r="D410" s="65"/>
      <c r="E410" s="65"/>
    </row>
    <row r="411" spans="1:5" x14ac:dyDescent="0.2">
      <c r="A411" s="48"/>
      <c r="B411" s="65"/>
      <c r="C411" s="65"/>
      <c r="D411" s="65"/>
      <c r="E411" s="65"/>
    </row>
    <row r="412" spans="1:5" x14ac:dyDescent="0.2">
      <c r="A412" s="48"/>
      <c r="B412" s="65"/>
      <c r="C412" s="65"/>
      <c r="D412" s="65"/>
      <c r="E412" s="65"/>
    </row>
    <row r="413" spans="1:5" x14ac:dyDescent="0.2">
      <c r="A413" s="48"/>
      <c r="B413" s="65"/>
      <c r="C413" s="65"/>
      <c r="D413" s="65"/>
      <c r="E413" s="65"/>
    </row>
    <row r="414" spans="1:5" x14ac:dyDescent="0.2">
      <c r="A414" s="48"/>
      <c r="B414" s="65"/>
      <c r="C414" s="65"/>
      <c r="D414" s="65"/>
      <c r="E414" s="65"/>
    </row>
    <row r="415" spans="1:5" x14ac:dyDescent="0.2">
      <c r="A415" s="48"/>
      <c r="B415" s="65"/>
      <c r="C415" s="65"/>
      <c r="D415" s="65"/>
      <c r="E415" s="65"/>
    </row>
    <row r="416" spans="1:5" x14ac:dyDescent="0.2">
      <c r="A416" s="48"/>
      <c r="B416" s="65"/>
      <c r="C416" s="65"/>
      <c r="D416" s="65"/>
      <c r="E416" s="65"/>
    </row>
    <row r="417" spans="1:5" x14ac:dyDescent="0.2">
      <c r="A417" s="48"/>
      <c r="B417" s="65"/>
      <c r="C417" s="65"/>
      <c r="D417" s="65"/>
      <c r="E417" s="65"/>
    </row>
    <row r="418" spans="1:5" x14ac:dyDescent="0.2">
      <c r="A418" s="48"/>
      <c r="B418" s="65"/>
      <c r="C418" s="65"/>
      <c r="D418" s="65"/>
      <c r="E418" s="65"/>
    </row>
    <row r="419" spans="1:5" x14ac:dyDescent="0.2">
      <c r="A419" s="48"/>
      <c r="B419" s="65"/>
      <c r="C419" s="65"/>
      <c r="D419" s="65"/>
      <c r="E419" s="65"/>
    </row>
    <row r="420" spans="1:5" x14ac:dyDescent="0.2">
      <c r="A420" s="48"/>
      <c r="B420" s="65"/>
      <c r="C420" s="65"/>
      <c r="D420" s="65"/>
      <c r="E420" s="65"/>
    </row>
    <row r="421" spans="1:5" x14ac:dyDescent="0.2">
      <c r="A421" s="48"/>
      <c r="B421" s="65"/>
      <c r="C421" s="65"/>
      <c r="D421" s="65"/>
      <c r="E421" s="65"/>
    </row>
    <row r="422" spans="1:5" x14ac:dyDescent="0.2">
      <c r="A422" s="48"/>
      <c r="B422" s="65"/>
      <c r="C422" s="65"/>
      <c r="D422" s="65"/>
      <c r="E422" s="65"/>
    </row>
    <row r="423" spans="1:5" x14ac:dyDescent="0.2">
      <c r="A423" s="48"/>
      <c r="B423" s="65"/>
      <c r="C423" s="65"/>
      <c r="D423" s="65"/>
      <c r="E423" s="65"/>
    </row>
    <row r="424" spans="1:5" x14ac:dyDescent="0.2">
      <c r="A424" s="48"/>
      <c r="B424" s="65"/>
      <c r="C424" s="65"/>
      <c r="D424" s="65"/>
      <c r="E424" s="65"/>
    </row>
    <row r="425" spans="1:5" x14ac:dyDescent="0.2">
      <c r="A425" s="48"/>
      <c r="B425" s="65"/>
      <c r="C425" s="65"/>
      <c r="D425" s="65"/>
      <c r="E425" s="65"/>
    </row>
    <row r="426" spans="1:5" x14ac:dyDescent="0.2">
      <c r="A426" s="48"/>
      <c r="B426" s="65"/>
      <c r="C426" s="65"/>
      <c r="D426" s="65"/>
      <c r="E426" s="65"/>
    </row>
    <row r="427" spans="1:5" x14ac:dyDescent="0.2">
      <c r="A427" s="48"/>
      <c r="B427" s="65"/>
      <c r="C427" s="65"/>
      <c r="D427" s="65"/>
      <c r="E427" s="65"/>
    </row>
    <row r="428" spans="1:5" x14ac:dyDescent="0.2">
      <c r="A428" s="48"/>
      <c r="B428" s="65"/>
      <c r="C428" s="65"/>
      <c r="D428" s="65"/>
      <c r="E428" s="65"/>
    </row>
    <row r="429" spans="1:5" x14ac:dyDescent="0.2">
      <c r="A429" s="48"/>
      <c r="B429" s="65"/>
      <c r="C429" s="65"/>
      <c r="D429" s="65"/>
      <c r="E429" s="65"/>
    </row>
    <row r="430" spans="1:5" x14ac:dyDescent="0.2">
      <c r="A430" s="48"/>
      <c r="B430" s="65"/>
      <c r="C430" s="65"/>
      <c r="D430" s="65"/>
      <c r="E430" s="65"/>
    </row>
    <row r="431" spans="1:5" x14ac:dyDescent="0.2">
      <c r="A431" s="48"/>
      <c r="B431" s="65"/>
      <c r="C431" s="65"/>
      <c r="D431" s="65"/>
      <c r="E431" s="65"/>
    </row>
    <row r="432" spans="1:5" x14ac:dyDescent="0.2">
      <c r="A432" s="48"/>
      <c r="B432" s="65"/>
      <c r="C432" s="65"/>
      <c r="D432" s="65"/>
      <c r="E432" s="65"/>
    </row>
    <row r="433" spans="1:5" x14ac:dyDescent="0.2">
      <c r="A433" s="48"/>
      <c r="B433" s="65"/>
      <c r="C433" s="65"/>
      <c r="D433" s="65"/>
      <c r="E433" s="65"/>
    </row>
    <row r="434" spans="1:5" x14ac:dyDescent="0.2">
      <c r="A434" s="48"/>
      <c r="B434" s="65"/>
      <c r="C434" s="65"/>
      <c r="D434" s="65"/>
      <c r="E434" s="65"/>
    </row>
    <row r="435" spans="1:5" x14ac:dyDescent="0.2">
      <c r="A435" s="48"/>
      <c r="B435" s="65"/>
      <c r="C435" s="65"/>
      <c r="D435" s="65"/>
      <c r="E435" s="65"/>
    </row>
    <row r="436" spans="1:5" x14ac:dyDescent="0.2">
      <c r="A436" s="48"/>
      <c r="B436" s="65"/>
      <c r="C436" s="65"/>
      <c r="D436" s="65"/>
      <c r="E436" s="65"/>
    </row>
    <row r="437" spans="1:5" x14ac:dyDescent="0.2">
      <c r="A437" s="48"/>
      <c r="B437" s="65"/>
      <c r="C437" s="65"/>
      <c r="D437" s="65"/>
      <c r="E437" s="65"/>
    </row>
    <row r="438" spans="1:5" x14ac:dyDescent="0.2">
      <c r="A438" s="48"/>
      <c r="B438" s="65"/>
      <c r="C438" s="65"/>
      <c r="D438" s="65"/>
      <c r="E438" s="65"/>
    </row>
    <row r="439" spans="1:5" x14ac:dyDescent="0.2">
      <c r="A439" s="48"/>
      <c r="B439" s="65"/>
      <c r="C439" s="65"/>
      <c r="D439" s="65"/>
      <c r="E439" s="65"/>
    </row>
    <row r="440" spans="1:5" x14ac:dyDescent="0.2">
      <c r="A440" s="48"/>
      <c r="B440" s="65"/>
      <c r="C440" s="65"/>
      <c r="D440" s="65"/>
      <c r="E440" s="65"/>
    </row>
    <row r="441" spans="1:5" x14ac:dyDescent="0.2">
      <c r="A441" s="48"/>
      <c r="B441" s="65"/>
      <c r="C441" s="65"/>
      <c r="D441" s="65"/>
      <c r="E441" s="65"/>
    </row>
    <row r="442" spans="1:5" x14ac:dyDescent="0.2">
      <c r="A442" s="48"/>
      <c r="B442" s="65"/>
      <c r="C442" s="65"/>
      <c r="D442" s="65"/>
      <c r="E442" s="65"/>
    </row>
    <row r="443" spans="1:5" x14ac:dyDescent="0.2">
      <c r="A443" s="48"/>
      <c r="B443" s="65"/>
      <c r="C443" s="65"/>
      <c r="D443" s="65"/>
      <c r="E443" s="65"/>
    </row>
    <row r="444" spans="1:5" x14ac:dyDescent="0.2">
      <c r="A444" s="48"/>
      <c r="B444" s="65"/>
      <c r="C444" s="65"/>
      <c r="D444" s="65"/>
      <c r="E444" s="65"/>
    </row>
    <row r="445" spans="1:5" x14ac:dyDescent="0.2">
      <c r="A445" s="48"/>
      <c r="B445" s="65"/>
      <c r="C445" s="65"/>
      <c r="D445" s="65"/>
      <c r="E445" s="65"/>
    </row>
    <row r="446" spans="1:5" x14ac:dyDescent="0.2">
      <c r="A446" s="48"/>
      <c r="B446" s="65"/>
      <c r="C446" s="65"/>
      <c r="D446" s="65"/>
      <c r="E446" s="65"/>
    </row>
    <row r="447" spans="1:5" x14ac:dyDescent="0.2">
      <c r="A447" s="48"/>
      <c r="B447" s="65"/>
      <c r="C447" s="65"/>
      <c r="D447" s="65"/>
      <c r="E447" s="65"/>
    </row>
    <row r="448" spans="1:5" x14ac:dyDescent="0.2">
      <c r="A448" s="48"/>
      <c r="B448" s="65"/>
      <c r="C448" s="65"/>
      <c r="D448" s="65"/>
      <c r="E448" s="65"/>
    </row>
    <row r="449" spans="1:5" x14ac:dyDescent="0.2">
      <c r="A449" s="48"/>
      <c r="B449" s="65"/>
      <c r="C449" s="65"/>
      <c r="D449" s="65"/>
      <c r="E449" s="65"/>
    </row>
    <row r="450" spans="1:5" x14ac:dyDescent="0.2">
      <c r="A450" s="48"/>
      <c r="B450" s="65"/>
      <c r="C450" s="65"/>
      <c r="D450" s="65"/>
      <c r="E450" s="65"/>
    </row>
    <row r="451" spans="1:5" x14ac:dyDescent="0.2">
      <c r="A451" s="48"/>
      <c r="B451" s="65"/>
      <c r="C451" s="65"/>
      <c r="D451" s="65"/>
      <c r="E451" s="65"/>
    </row>
    <row r="452" spans="1:5" x14ac:dyDescent="0.2">
      <c r="A452" s="48"/>
      <c r="B452" s="65"/>
      <c r="C452" s="65"/>
      <c r="D452" s="65"/>
      <c r="E452" s="65"/>
    </row>
    <row r="453" spans="1:5" x14ac:dyDescent="0.2">
      <c r="A453" s="48"/>
      <c r="B453" s="65"/>
      <c r="C453" s="65"/>
      <c r="D453" s="65"/>
      <c r="E453" s="65"/>
    </row>
    <row r="454" spans="1:5" x14ac:dyDescent="0.2">
      <c r="A454" s="48"/>
      <c r="B454" s="65"/>
      <c r="C454" s="65"/>
      <c r="D454" s="65"/>
      <c r="E454" s="65"/>
    </row>
    <row r="455" spans="1:5" x14ac:dyDescent="0.2">
      <c r="A455" s="48"/>
      <c r="B455" s="65"/>
      <c r="C455" s="65"/>
      <c r="D455" s="65"/>
      <c r="E455" s="65"/>
    </row>
    <row r="456" spans="1:5" x14ac:dyDescent="0.2">
      <c r="A456" s="48"/>
      <c r="B456" s="65"/>
      <c r="C456" s="65"/>
      <c r="D456" s="65"/>
      <c r="E456" s="65"/>
    </row>
    <row r="457" spans="1:5" x14ac:dyDescent="0.2">
      <c r="A457" s="48"/>
      <c r="B457" s="65"/>
      <c r="C457" s="65"/>
      <c r="D457" s="65"/>
      <c r="E457" s="65"/>
    </row>
    <row r="458" spans="1:5" x14ac:dyDescent="0.2">
      <c r="A458" s="48"/>
      <c r="B458" s="65"/>
      <c r="C458" s="65"/>
      <c r="D458" s="65"/>
      <c r="E458" s="65"/>
    </row>
    <row r="459" spans="1:5" x14ac:dyDescent="0.2">
      <c r="A459" s="48"/>
      <c r="B459" s="65"/>
      <c r="C459" s="65"/>
      <c r="D459" s="65"/>
      <c r="E459" s="65"/>
    </row>
    <row r="460" spans="1:5" x14ac:dyDescent="0.2">
      <c r="A460" s="48"/>
      <c r="B460" s="65"/>
      <c r="C460" s="65"/>
      <c r="D460" s="65"/>
      <c r="E460" s="65"/>
    </row>
    <row r="461" spans="1:5" x14ac:dyDescent="0.2">
      <c r="A461" s="48"/>
      <c r="B461" s="65"/>
      <c r="C461" s="65"/>
      <c r="D461" s="65"/>
      <c r="E461" s="65"/>
    </row>
    <row r="462" spans="1:5" x14ac:dyDescent="0.2">
      <c r="A462" s="48"/>
      <c r="B462" s="65"/>
      <c r="C462" s="65"/>
      <c r="D462" s="65"/>
      <c r="E462" s="65"/>
    </row>
    <row r="463" spans="1:5" x14ac:dyDescent="0.2">
      <c r="A463" s="48"/>
      <c r="B463" s="65"/>
      <c r="C463" s="65"/>
      <c r="D463" s="65"/>
      <c r="E463" s="65"/>
    </row>
    <row r="464" spans="1:5" x14ac:dyDescent="0.2">
      <c r="A464" s="48"/>
      <c r="B464" s="65"/>
      <c r="C464" s="65"/>
      <c r="D464" s="65"/>
      <c r="E464" s="65"/>
    </row>
    <row r="465" spans="1:5" x14ac:dyDescent="0.2">
      <c r="A465" s="48"/>
      <c r="B465" s="65"/>
      <c r="C465" s="65"/>
      <c r="D465" s="65"/>
      <c r="E465" s="65"/>
    </row>
    <row r="466" spans="1:5" x14ac:dyDescent="0.2">
      <c r="A466" s="48"/>
      <c r="B466" s="65"/>
      <c r="C466" s="65"/>
      <c r="D466" s="65"/>
      <c r="E466" s="65"/>
    </row>
    <row r="467" spans="1:5" x14ac:dyDescent="0.2">
      <c r="A467" s="48"/>
      <c r="B467" s="65"/>
      <c r="C467" s="65"/>
      <c r="D467" s="65"/>
      <c r="E467" s="65"/>
    </row>
    <row r="468" spans="1:5" x14ac:dyDescent="0.2">
      <c r="A468" s="48"/>
      <c r="B468" s="65"/>
      <c r="C468" s="65"/>
      <c r="D468" s="65"/>
      <c r="E468" s="65"/>
    </row>
    <row r="469" spans="1:5" x14ac:dyDescent="0.2">
      <c r="A469" s="48"/>
      <c r="B469" s="65"/>
      <c r="C469" s="65"/>
      <c r="D469" s="65"/>
      <c r="E469" s="65"/>
    </row>
    <row r="470" spans="1:5" x14ac:dyDescent="0.2">
      <c r="A470" s="48"/>
      <c r="B470" s="65"/>
      <c r="C470" s="65"/>
      <c r="D470" s="65"/>
      <c r="E470" s="65"/>
    </row>
    <row r="471" spans="1:5" x14ac:dyDescent="0.2">
      <c r="A471" s="48"/>
      <c r="B471" s="65"/>
      <c r="C471" s="65"/>
      <c r="D471" s="65"/>
      <c r="E471" s="65"/>
    </row>
    <row r="472" spans="1:5" x14ac:dyDescent="0.2">
      <c r="A472" s="48"/>
      <c r="B472" s="65"/>
      <c r="C472" s="65"/>
      <c r="D472" s="65"/>
      <c r="E472" s="65"/>
    </row>
    <row r="473" spans="1:5" x14ac:dyDescent="0.2">
      <c r="A473" s="48"/>
      <c r="B473" s="65"/>
      <c r="C473" s="65"/>
      <c r="D473" s="65"/>
      <c r="E473" s="65"/>
    </row>
    <row r="474" spans="1:5" x14ac:dyDescent="0.2">
      <c r="A474" s="48"/>
      <c r="B474" s="65"/>
      <c r="C474" s="65"/>
      <c r="D474" s="65"/>
      <c r="E474" s="65"/>
    </row>
    <row r="475" spans="1:5" x14ac:dyDescent="0.2">
      <c r="A475" s="48"/>
      <c r="B475" s="65"/>
      <c r="C475" s="65"/>
      <c r="D475" s="65"/>
      <c r="E475" s="65"/>
    </row>
    <row r="476" spans="1:5" x14ac:dyDescent="0.2">
      <c r="A476" s="48"/>
      <c r="B476" s="65"/>
      <c r="C476" s="65"/>
      <c r="D476" s="65"/>
      <c r="E476" s="65"/>
    </row>
    <row r="477" spans="1:5" x14ac:dyDescent="0.2">
      <c r="A477" s="48"/>
      <c r="B477" s="65"/>
      <c r="C477" s="65"/>
      <c r="D477" s="65"/>
      <c r="E477" s="65"/>
    </row>
    <row r="478" spans="1:5" x14ac:dyDescent="0.2">
      <c r="A478" s="48"/>
      <c r="B478" s="65"/>
      <c r="C478" s="65"/>
      <c r="D478" s="65"/>
      <c r="E478" s="65"/>
    </row>
    <row r="479" spans="1:5" x14ac:dyDescent="0.2">
      <c r="A479" s="48"/>
      <c r="B479" s="65"/>
      <c r="C479" s="65"/>
      <c r="D479" s="65"/>
      <c r="E479" s="65"/>
    </row>
    <row r="480" spans="1:5" x14ac:dyDescent="0.2">
      <c r="A480" s="48"/>
      <c r="B480" s="65"/>
      <c r="C480" s="65"/>
      <c r="D480" s="65"/>
      <c r="E480" s="65"/>
    </row>
    <row r="481" spans="1:5" x14ac:dyDescent="0.2">
      <c r="A481" s="48"/>
      <c r="B481" s="65"/>
      <c r="C481" s="65"/>
      <c r="D481" s="65"/>
      <c r="E481" s="65"/>
    </row>
    <row r="482" spans="1:5" x14ac:dyDescent="0.2">
      <c r="A482" s="48"/>
      <c r="B482" s="65"/>
      <c r="C482" s="65"/>
      <c r="D482" s="65"/>
      <c r="E482" s="65"/>
    </row>
    <row r="483" spans="1:5" x14ac:dyDescent="0.2">
      <c r="A483" s="48"/>
      <c r="B483" s="65"/>
      <c r="C483" s="65"/>
      <c r="D483" s="65"/>
      <c r="E483" s="65"/>
    </row>
    <row r="484" spans="1:5" x14ac:dyDescent="0.2">
      <c r="A484" s="48"/>
      <c r="B484" s="65"/>
      <c r="C484" s="65"/>
      <c r="D484" s="65"/>
      <c r="E484" s="65"/>
    </row>
    <row r="485" spans="1:5" x14ac:dyDescent="0.2">
      <c r="A485" s="48"/>
      <c r="B485" s="65"/>
      <c r="C485" s="65"/>
      <c r="D485" s="65"/>
      <c r="E485" s="65"/>
    </row>
    <row r="486" spans="1:5" x14ac:dyDescent="0.2">
      <c r="A486" s="48"/>
      <c r="B486" s="65"/>
      <c r="C486" s="65"/>
      <c r="D486" s="65"/>
      <c r="E486" s="65"/>
    </row>
    <row r="487" spans="1:5" x14ac:dyDescent="0.2">
      <c r="A487" s="48"/>
      <c r="B487" s="65"/>
      <c r="C487" s="65"/>
      <c r="D487" s="65"/>
      <c r="E487" s="65"/>
    </row>
    <row r="488" spans="1:5" x14ac:dyDescent="0.2">
      <c r="A488" s="48"/>
      <c r="B488" s="65"/>
      <c r="C488" s="65"/>
      <c r="D488" s="65"/>
      <c r="E488" s="65"/>
    </row>
    <row r="489" spans="1:5" x14ac:dyDescent="0.2">
      <c r="A489" s="48"/>
      <c r="B489" s="65"/>
      <c r="C489" s="65"/>
      <c r="D489" s="65"/>
      <c r="E489" s="65"/>
    </row>
    <row r="490" spans="1:5" x14ac:dyDescent="0.2">
      <c r="A490" s="48"/>
      <c r="B490" s="65"/>
      <c r="C490" s="65"/>
      <c r="D490" s="65"/>
      <c r="E490" s="65"/>
    </row>
    <row r="491" spans="1:5" x14ac:dyDescent="0.2">
      <c r="A491" s="48"/>
      <c r="B491" s="65"/>
      <c r="C491" s="65"/>
      <c r="D491" s="65"/>
      <c r="E491" s="65"/>
    </row>
    <row r="492" spans="1:5" x14ac:dyDescent="0.2">
      <c r="A492" s="48"/>
      <c r="B492" s="65"/>
      <c r="C492" s="65"/>
      <c r="D492" s="65"/>
      <c r="E492" s="65"/>
    </row>
    <row r="493" spans="1:5" x14ac:dyDescent="0.2">
      <c r="A493" s="48"/>
      <c r="B493" s="65"/>
      <c r="C493" s="65"/>
      <c r="D493" s="65"/>
      <c r="E493" s="65"/>
    </row>
    <row r="494" spans="1:5" x14ac:dyDescent="0.2">
      <c r="A494" s="48"/>
      <c r="B494" s="65"/>
      <c r="C494" s="65"/>
      <c r="D494" s="65"/>
      <c r="E494" s="65"/>
    </row>
    <row r="495" spans="1:5" x14ac:dyDescent="0.2">
      <c r="A495" s="48"/>
      <c r="B495" s="65"/>
      <c r="C495" s="65"/>
      <c r="D495" s="65"/>
      <c r="E495" s="65"/>
    </row>
    <row r="496" spans="1:5" x14ac:dyDescent="0.2">
      <c r="A496" s="48"/>
      <c r="B496" s="65"/>
      <c r="C496" s="65"/>
      <c r="D496" s="65"/>
      <c r="E496" s="65"/>
    </row>
    <row r="497" spans="1:5" x14ac:dyDescent="0.2">
      <c r="A497" s="48"/>
      <c r="B497" s="65"/>
      <c r="C497" s="65"/>
      <c r="D497" s="65"/>
      <c r="E497" s="65"/>
    </row>
    <row r="498" spans="1:5" x14ac:dyDescent="0.2">
      <c r="A498" s="48"/>
      <c r="B498" s="65"/>
      <c r="C498" s="65"/>
      <c r="D498" s="65"/>
      <c r="E498" s="65"/>
    </row>
    <row r="499" spans="1:5" x14ac:dyDescent="0.2">
      <c r="A499" s="48"/>
      <c r="B499" s="65"/>
      <c r="C499" s="65"/>
      <c r="D499" s="65"/>
      <c r="E499" s="65"/>
    </row>
    <row r="500" spans="1:5" x14ac:dyDescent="0.2">
      <c r="A500" s="48"/>
      <c r="B500" s="65"/>
      <c r="C500" s="65"/>
      <c r="D500" s="65"/>
      <c r="E500" s="65"/>
    </row>
    <row r="501" spans="1:5" x14ac:dyDescent="0.2">
      <c r="A501" s="48"/>
      <c r="B501" s="65"/>
      <c r="C501" s="65"/>
      <c r="D501" s="65"/>
      <c r="E501" s="65"/>
    </row>
    <row r="502" spans="1:5" x14ac:dyDescent="0.2">
      <c r="A502" s="48"/>
      <c r="B502" s="65"/>
      <c r="C502" s="65"/>
      <c r="D502" s="65"/>
      <c r="E502" s="65"/>
    </row>
    <row r="503" spans="1:5" x14ac:dyDescent="0.2">
      <c r="A503" s="48"/>
      <c r="B503" s="65"/>
      <c r="C503" s="65"/>
      <c r="D503" s="65"/>
      <c r="E503" s="65"/>
    </row>
    <row r="504" spans="1:5" x14ac:dyDescent="0.2">
      <c r="A504" s="48"/>
      <c r="B504" s="65"/>
      <c r="C504" s="65"/>
      <c r="D504" s="65"/>
      <c r="E504" s="65"/>
    </row>
    <row r="505" spans="1:5" x14ac:dyDescent="0.2">
      <c r="A505" s="48"/>
      <c r="B505" s="65"/>
      <c r="C505" s="65"/>
      <c r="D505" s="65"/>
      <c r="E505" s="65"/>
    </row>
    <row r="506" spans="1:5" x14ac:dyDescent="0.2">
      <c r="A506" s="48"/>
      <c r="B506" s="65"/>
      <c r="C506" s="65"/>
      <c r="D506" s="65"/>
      <c r="E506" s="65"/>
    </row>
    <row r="507" spans="1:5" x14ac:dyDescent="0.2">
      <c r="A507" s="48"/>
      <c r="B507" s="65"/>
      <c r="C507" s="65"/>
      <c r="D507" s="65"/>
      <c r="E507" s="65"/>
    </row>
    <row r="508" spans="1:5" x14ac:dyDescent="0.2">
      <c r="A508" s="48"/>
      <c r="B508" s="65"/>
      <c r="C508" s="65"/>
      <c r="D508" s="65"/>
      <c r="E508" s="65"/>
    </row>
    <row r="509" spans="1:5" x14ac:dyDescent="0.2">
      <c r="A509" s="48"/>
      <c r="B509" s="65"/>
      <c r="C509" s="65"/>
      <c r="D509" s="65"/>
      <c r="E509" s="65"/>
    </row>
    <row r="510" spans="1:5" x14ac:dyDescent="0.2">
      <c r="A510" s="48"/>
      <c r="B510" s="65"/>
      <c r="C510" s="65"/>
      <c r="D510" s="65"/>
      <c r="E510" s="65"/>
    </row>
    <row r="511" spans="1:5" x14ac:dyDescent="0.2">
      <c r="A511" s="48"/>
      <c r="B511" s="65"/>
      <c r="C511" s="65"/>
      <c r="D511" s="65"/>
      <c r="E511" s="65"/>
    </row>
    <row r="512" spans="1:5" x14ac:dyDescent="0.2">
      <c r="A512" s="48"/>
      <c r="B512" s="65"/>
      <c r="C512" s="65"/>
      <c r="D512" s="65"/>
      <c r="E512" s="65"/>
    </row>
    <row r="513" spans="1:5" x14ac:dyDescent="0.2">
      <c r="A513" s="48"/>
      <c r="B513" s="65"/>
      <c r="C513" s="65"/>
      <c r="D513" s="65"/>
      <c r="E513" s="65"/>
    </row>
    <row r="514" spans="1:5" x14ac:dyDescent="0.2">
      <c r="A514" s="48"/>
      <c r="B514" s="65"/>
      <c r="C514" s="65"/>
      <c r="D514" s="65"/>
      <c r="E514" s="65"/>
    </row>
    <row r="515" spans="1:5" x14ac:dyDescent="0.2">
      <c r="A515" s="48"/>
      <c r="B515" s="65"/>
      <c r="C515" s="65"/>
      <c r="D515" s="65"/>
      <c r="E515" s="65"/>
    </row>
    <row r="516" spans="1:5" x14ac:dyDescent="0.2">
      <c r="A516" s="48"/>
      <c r="B516" s="65"/>
      <c r="C516" s="65"/>
      <c r="D516" s="65"/>
      <c r="E516" s="65"/>
    </row>
    <row r="517" spans="1:5" x14ac:dyDescent="0.2">
      <c r="A517" s="48"/>
      <c r="B517" s="65"/>
      <c r="C517" s="65"/>
      <c r="D517" s="65"/>
      <c r="E517" s="65"/>
    </row>
    <row r="518" spans="1:5" x14ac:dyDescent="0.2">
      <c r="A518" s="48"/>
      <c r="B518" s="65"/>
      <c r="C518" s="65"/>
      <c r="D518" s="65"/>
      <c r="E518" s="65"/>
    </row>
    <row r="519" spans="1:5" x14ac:dyDescent="0.2">
      <c r="A519" s="48"/>
      <c r="B519" s="65"/>
      <c r="C519" s="65"/>
      <c r="D519" s="65"/>
      <c r="E519" s="65"/>
    </row>
    <row r="520" spans="1:5" x14ac:dyDescent="0.2">
      <c r="A520" s="48"/>
      <c r="B520" s="65"/>
      <c r="C520" s="65"/>
      <c r="D520" s="65"/>
      <c r="E520" s="65"/>
    </row>
    <row r="521" spans="1:5" x14ac:dyDescent="0.2">
      <c r="A521" s="48"/>
      <c r="B521" s="65"/>
      <c r="C521" s="65"/>
      <c r="D521" s="65"/>
      <c r="E521" s="65"/>
    </row>
    <row r="522" spans="1:5" x14ac:dyDescent="0.2">
      <c r="A522" s="48"/>
      <c r="B522" s="65"/>
      <c r="C522" s="65"/>
      <c r="D522" s="65"/>
      <c r="E522" s="65"/>
    </row>
    <row r="523" spans="1:5" x14ac:dyDescent="0.2">
      <c r="A523" s="48"/>
      <c r="B523" s="65"/>
      <c r="C523" s="65"/>
      <c r="D523" s="65"/>
      <c r="E523" s="65"/>
    </row>
    <row r="524" spans="1:5" x14ac:dyDescent="0.2">
      <c r="A524" s="48"/>
      <c r="B524" s="65"/>
      <c r="C524" s="65"/>
      <c r="D524" s="65"/>
      <c r="E524" s="65"/>
    </row>
    <row r="525" spans="1:5" x14ac:dyDescent="0.2">
      <c r="A525" s="48"/>
      <c r="B525" s="65"/>
      <c r="C525" s="65"/>
      <c r="D525" s="65"/>
      <c r="E525" s="65"/>
    </row>
    <row r="526" spans="1:5" x14ac:dyDescent="0.2">
      <c r="A526" s="48"/>
      <c r="B526" s="65"/>
      <c r="C526" s="65"/>
      <c r="D526" s="65"/>
      <c r="E526" s="65"/>
    </row>
    <row r="527" spans="1:5" x14ac:dyDescent="0.2">
      <c r="A527" s="48"/>
      <c r="B527" s="65"/>
      <c r="C527" s="65"/>
      <c r="D527" s="65"/>
      <c r="E527" s="65"/>
    </row>
    <row r="528" spans="1:5" x14ac:dyDescent="0.2">
      <c r="A528" s="48"/>
      <c r="B528" s="65"/>
      <c r="C528" s="65"/>
      <c r="D528" s="65"/>
      <c r="E528" s="65"/>
    </row>
    <row r="529" spans="1:5" x14ac:dyDescent="0.2">
      <c r="A529" s="48"/>
      <c r="B529" s="65"/>
      <c r="C529" s="65"/>
      <c r="D529" s="65"/>
      <c r="E529" s="65"/>
    </row>
    <row r="530" spans="1:5" x14ac:dyDescent="0.2">
      <c r="A530" s="48"/>
      <c r="B530" s="65"/>
      <c r="C530" s="65"/>
      <c r="D530" s="65"/>
      <c r="E530" s="65"/>
    </row>
    <row r="531" spans="1:5" x14ac:dyDescent="0.2">
      <c r="A531" s="48"/>
      <c r="B531" s="65"/>
      <c r="C531" s="65"/>
      <c r="D531" s="65"/>
      <c r="E531" s="65"/>
    </row>
    <row r="532" spans="1:5" x14ac:dyDescent="0.2">
      <c r="A532" s="48"/>
      <c r="B532" s="65"/>
      <c r="C532" s="65"/>
      <c r="D532" s="65"/>
      <c r="E532" s="65"/>
    </row>
    <row r="533" spans="1:5" x14ac:dyDescent="0.2">
      <c r="A533" s="48"/>
      <c r="B533" s="65"/>
      <c r="C533" s="65"/>
      <c r="D533" s="65"/>
      <c r="E533" s="65"/>
    </row>
    <row r="534" spans="1:5" x14ac:dyDescent="0.2">
      <c r="A534" s="48"/>
      <c r="B534" s="65"/>
      <c r="C534" s="65"/>
      <c r="D534" s="65"/>
      <c r="E534" s="65"/>
    </row>
    <row r="535" spans="1:5" x14ac:dyDescent="0.2">
      <c r="A535" s="48"/>
      <c r="B535" s="65"/>
      <c r="C535" s="65"/>
      <c r="D535" s="65"/>
      <c r="E535" s="65"/>
    </row>
    <row r="536" spans="1:5" x14ac:dyDescent="0.2">
      <c r="A536" s="48"/>
      <c r="B536" s="65"/>
      <c r="C536" s="65"/>
      <c r="D536" s="65"/>
      <c r="E536" s="65"/>
    </row>
    <row r="537" spans="1:5" x14ac:dyDescent="0.2">
      <c r="A537" s="48"/>
      <c r="B537" s="65"/>
      <c r="C537" s="65"/>
      <c r="D537" s="65"/>
      <c r="E537" s="65"/>
    </row>
    <row r="538" spans="1:5" x14ac:dyDescent="0.2">
      <c r="A538" s="48"/>
      <c r="B538" s="65"/>
      <c r="C538" s="65"/>
      <c r="D538" s="65"/>
      <c r="E538" s="65"/>
    </row>
    <row r="539" spans="1:5" x14ac:dyDescent="0.2">
      <c r="A539" s="48"/>
      <c r="B539" s="65"/>
      <c r="C539" s="65"/>
      <c r="D539" s="65"/>
      <c r="E539" s="65"/>
    </row>
    <row r="540" spans="1:5" x14ac:dyDescent="0.2">
      <c r="A540" s="48"/>
      <c r="B540" s="65"/>
      <c r="C540" s="65"/>
      <c r="D540" s="65"/>
      <c r="E540" s="65"/>
    </row>
    <row r="541" spans="1:5" x14ac:dyDescent="0.2">
      <c r="A541" s="48"/>
      <c r="B541" s="65"/>
      <c r="C541" s="65"/>
      <c r="D541" s="65"/>
      <c r="E541" s="65"/>
    </row>
    <row r="542" spans="1:5" x14ac:dyDescent="0.2">
      <c r="A542" s="48"/>
      <c r="B542" s="65"/>
      <c r="C542" s="65"/>
      <c r="D542" s="65"/>
      <c r="E542" s="65"/>
    </row>
    <row r="543" spans="1:5" x14ac:dyDescent="0.2">
      <c r="A543" s="48"/>
      <c r="B543" s="65"/>
      <c r="C543" s="65"/>
      <c r="D543" s="65"/>
      <c r="E543" s="65"/>
    </row>
    <row r="544" spans="1:5" x14ac:dyDescent="0.2">
      <c r="A544" s="48"/>
      <c r="B544" s="65"/>
      <c r="C544" s="65"/>
      <c r="D544" s="65"/>
      <c r="E544" s="65"/>
    </row>
    <row r="545" spans="1:5" x14ac:dyDescent="0.2">
      <c r="A545" s="48"/>
      <c r="B545" s="65"/>
      <c r="C545" s="65"/>
      <c r="D545" s="65"/>
      <c r="E545" s="65"/>
    </row>
    <row r="546" spans="1:5" x14ac:dyDescent="0.2">
      <c r="A546" s="48"/>
      <c r="B546" s="65"/>
      <c r="C546" s="65"/>
      <c r="D546" s="65"/>
      <c r="E546" s="65"/>
    </row>
    <row r="547" spans="1:5" x14ac:dyDescent="0.2">
      <c r="A547" s="48"/>
      <c r="B547" s="65"/>
      <c r="C547" s="65"/>
      <c r="D547" s="65"/>
      <c r="E547" s="65"/>
    </row>
    <row r="548" spans="1:5" x14ac:dyDescent="0.2">
      <c r="A548" s="48"/>
      <c r="B548" s="65"/>
      <c r="C548" s="65"/>
      <c r="D548" s="65"/>
      <c r="E548" s="65"/>
    </row>
    <row r="549" spans="1:5" x14ac:dyDescent="0.2">
      <c r="A549" s="48"/>
      <c r="B549" s="65"/>
      <c r="C549" s="65"/>
      <c r="D549" s="65"/>
      <c r="E549" s="65"/>
    </row>
    <row r="550" spans="1:5" x14ac:dyDescent="0.2">
      <c r="A550" s="48"/>
      <c r="B550" s="65"/>
      <c r="C550" s="65"/>
      <c r="D550" s="65"/>
      <c r="E550" s="65"/>
    </row>
    <row r="551" spans="1:5" x14ac:dyDescent="0.2">
      <c r="A551" s="48"/>
      <c r="B551" s="65"/>
      <c r="C551" s="65"/>
      <c r="D551" s="65"/>
      <c r="E551" s="65"/>
    </row>
    <row r="552" spans="1:5" x14ac:dyDescent="0.2">
      <c r="A552" s="48"/>
      <c r="B552" s="65"/>
      <c r="C552" s="65"/>
      <c r="D552" s="65"/>
      <c r="E552" s="65"/>
    </row>
    <row r="553" spans="1:5" x14ac:dyDescent="0.2">
      <c r="A553" s="48"/>
      <c r="B553" s="65"/>
      <c r="C553" s="65"/>
      <c r="D553" s="65"/>
      <c r="E553" s="65"/>
    </row>
    <row r="554" spans="1:5" x14ac:dyDescent="0.2">
      <c r="A554" s="48"/>
      <c r="B554" s="65"/>
      <c r="C554" s="65"/>
      <c r="D554" s="65"/>
      <c r="E554" s="65"/>
    </row>
    <row r="555" spans="1:5" x14ac:dyDescent="0.2">
      <c r="A555" s="48"/>
      <c r="B555" s="65"/>
      <c r="C555" s="65"/>
      <c r="D555" s="65"/>
      <c r="E555" s="65"/>
    </row>
    <row r="556" spans="1:5" x14ac:dyDescent="0.2">
      <c r="A556" s="48"/>
      <c r="B556" s="65"/>
      <c r="C556" s="65"/>
      <c r="D556" s="65"/>
      <c r="E556" s="65"/>
    </row>
    <row r="557" spans="1:5" x14ac:dyDescent="0.2">
      <c r="A557" s="48"/>
      <c r="B557" s="65"/>
      <c r="C557" s="65"/>
      <c r="D557" s="65"/>
      <c r="E557" s="65"/>
    </row>
    <row r="558" spans="1:5" x14ac:dyDescent="0.2">
      <c r="A558" s="48"/>
      <c r="B558" s="65"/>
      <c r="C558" s="65"/>
      <c r="D558" s="65"/>
      <c r="E558" s="65"/>
    </row>
    <row r="559" spans="1:5" x14ac:dyDescent="0.2">
      <c r="A559" s="48"/>
      <c r="B559" s="65"/>
      <c r="C559" s="65"/>
      <c r="D559" s="65"/>
      <c r="E559" s="65"/>
    </row>
    <row r="560" spans="1:5" x14ac:dyDescent="0.2">
      <c r="A560" s="48"/>
      <c r="B560" s="65"/>
      <c r="C560" s="65"/>
      <c r="D560" s="65"/>
      <c r="E560" s="65"/>
    </row>
    <row r="561" spans="1:5" x14ac:dyDescent="0.2">
      <c r="A561" s="48"/>
      <c r="B561" s="65"/>
      <c r="C561" s="65"/>
      <c r="D561" s="65"/>
      <c r="E561" s="65"/>
    </row>
    <row r="562" spans="1:5" x14ac:dyDescent="0.2">
      <c r="A562" s="48"/>
      <c r="B562" s="65"/>
      <c r="C562" s="65"/>
      <c r="D562" s="65"/>
      <c r="E562" s="65"/>
    </row>
    <row r="563" spans="1:5" x14ac:dyDescent="0.2">
      <c r="A563" s="48"/>
      <c r="B563" s="65"/>
      <c r="C563" s="65"/>
      <c r="D563" s="65"/>
      <c r="E563" s="65"/>
    </row>
    <row r="564" spans="1:5" x14ac:dyDescent="0.2">
      <c r="A564" s="48"/>
      <c r="B564" s="65"/>
      <c r="C564" s="65"/>
      <c r="D564" s="65"/>
      <c r="E564" s="65"/>
    </row>
    <row r="565" spans="1:5" x14ac:dyDescent="0.2">
      <c r="A565" s="48"/>
      <c r="B565" s="65"/>
      <c r="C565" s="65"/>
      <c r="D565" s="65"/>
      <c r="E565" s="65"/>
    </row>
    <row r="566" spans="1:5" x14ac:dyDescent="0.2">
      <c r="A566" s="48"/>
      <c r="B566" s="65"/>
      <c r="C566" s="65"/>
      <c r="D566" s="65"/>
      <c r="E566" s="65"/>
    </row>
    <row r="567" spans="1:5" x14ac:dyDescent="0.2">
      <c r="A567" s="48"/>
      <c r="B567" s="65"/>
      <c r="C567" s="65"/>
      <c r="D567" s="65"/>
      <c r="E567" s="65"/>
    </row>
    <row r="568" spans="1:5" x14ac:dyDescent="0.2">
      <c r="A568" s="48"/>
      <c r="B568" s="65"/>
      <c r="C568" s="65"/>
      <c r="D568" s="65"/>
      <c r="E568" s="65"/>
    </row>
    <row r="569" spans="1:5" x14ac:dyDescent="0.2">
      <c r="A569" s="48"/>
      <c r="B569" s="65"/>
      <c r="C569" s="65"/>
      <c r="D569" s="65"/>
      <c r="E569" s="65"/>
    </row>
    <row r="570" spans="1:5" x14ac:dyDescent="0.2">
      <c r="A570" s="48"/>
      <c r="B570" s="65"/>
      <c r="C570" s="65"/>
      <c r="D570" s="65"/>
      <c r="E570" s="65"/>
    </row>
    <row r="571" spans="1:5" x14ac:dyDescent="0.2">
      <c r="A571" s="48"/>
      <c r="B571" s="65"/>
      <c r="C571" s="65"/>
      <c r="D571" s="65"/>
      <c r="E571" s="65"/>
    </row>
    <row r="572" spans="1:5" x14ac:dyDescent="0.2">
      <c r="A572" s="48"/>
      <c r="B572" s="65"/>
      <c r="C572" s="65"/>
      <c r="D572" s="65"/>
      <c r="E572" s="65"/>
    </row>
    <row r="573" spans="1:5" x14ac:dyDescent="0.2">
      <c r="A573" s="48"/>
      <c r="B573" s="65"/>
      <c r="C573" s="65"/>
      <c r="D573" s="65"/>
      <c r="E573" s="65"/>
    </row>
    <row r="574" spans="1:5" x14ac:dyDescent="0.2">
      <c r="A574" s="48"/>
      <c r="B574" s="65"/>
      <c r="C574" s="65"/>
      <c r="D574" s="65"/>
      <c r="E574" s="65"/>
    </row>
    <row r="575" spans="1:5" x14ac:dyDescent="0.2">
      <c r="A575" s="48"/>
      <c r="B575" s="65"/>
      <c r="C575" s="65"/>
      <c r="D575" s="65"/>
      <c r="E575" s="65"/>
    </row>
    <row r="576" spans="1:5" x14ac:dyDescent="0.2">
      <c r="A576" s="48"/>
      <c r="B576" s="65"/>
      <c r="C576" s="65"/>
      <c r="D576" s="65"/>
      <c r="E576" s="65"/>
    </row>
    <row r="577" spans="1:5" x14ac:dyDescent="0.2">
      <c r="A577" s="48"/>
      <c r="B577" s="65"/>
      <c r="C577" s="65"/>
      <c r="D577" s="65"/>
      <c r="E577" s="65"/>
    </row>
    <row r="578" spans="1:5" x14ac:dyDescent="0.2">
      <c r="A578" s="48"/>
      <c r="B578" s="65"/>
      <c r="C578" s="65"/>
      <c r="D578" s="65"/>
      <c r="E578" s="65"/>
    </row>
    <row r="579" spans="1:5" x14ac:dyDescent="0.2">
      <c r="A579" s="48"/>
      <c r="B579" s="65"/>
      <c r="C579" s="65"/>
      <c r="D579" s="65"/>
      <c r="E579" s="65"/>
    </row>
    <row r="580" spans="1:5" x14ac:dyDescent="0.2">
      <c r="A580" s="48"/>
      <c r="B580" s="65"/>
      <c r="C580" s="65"/>
      <c r="D580" s="65"/>
      <c r="E580" s="65"/>
    </row>
    <row r="581" spans="1:5" x14ac:dyDescent="0.2">
      <c r="A581" s="48"/>
      <c r="B581" s="65"/>
      <c r="C581" s="65"/>
      <c r="D581" s="65"/>
      <c r="E581" s="65"/>
    </row>
    <row r="582" spans="1:5" x14ac:dyDescent="0.2">
      <c r="A582" s="48"/>
      <c r="B582" s="65"/>
      <c r="C582" s="65"/>
      <c r="D582" s="65"/>
      <c r="E582" s="65"/>
    </row>
    <row r="583" spans="1:5" x14ac:dyDescent="0.2">
      <c r="A583" s="48"/>
      <c r="B583" s="65"/>
      <c r="C583" s="65"/>
      <c r="D583" s="65"/>
      <c r="E583" s="65"/>
    </row>
    <row r="584" spans="1:5" x14ac:dyDescent="0.2">
      <c r="A584" s="48"/>
      <c r="B584" s="65"/>
      <c r="C584" s="65"/>
      <c r="D584" s="65"/>
      <c r="E584" s="65"/>
    </row>
    <row r="585" spans="1:5" x14ac:dyDescent="0.2">
      <c r="A585" s="48"/>
      <c r="B585" s="65"/>
      <c r="C585" s="65"/>
      <c r="D585" s="65"/>
      <c r="E585" s="65"/>
    </row>
    <row r="586" spans="1:5" x14ac:dyDescent="0.2">
      <c r="A586" s="48"/>
      <c r="B586" s="65"/>
      <c r="C586" s="65"/>
      <c r="D586" s="65"/>
      <c r="E586" s="65"/>
    </row>
    <row r="587" spans="1:5" x14ac:dyDescent="0.2">
      <c r="A587" s="48"/>
      <c r="B587" s="65"/>
      <c r="C587" s="65"/>
      <c r="D587" s="65"/>
      <c r="E587" s="65"/>
    </row>
    <row r="588" spans="1:5" x14ac:dyDescent="0.2">
      <c r="A588" s="48"/>
      <c r="B588" s="65"/>
      <c r="C588" s="65"/>
      <c r="D588" s="65"/>
      <c r="E588" s="65"/>
    </row>
    <row r="589" spans="1:5" x14ac:dyDescent="0.2">
      <c r="A589" s="48"/>
      <c r="B589" s="65"/>
      <c r="C589" s="65"/>
      <c r="D589" s="65"/>
      <c r="E589" s="65"/>
    </row>
    <row r="590" spans="1:5" x14ac:dyDescent="0.2">
      <c r="A590" s="48"/>
      <c r="B590" s="65"/>
      <c r="C590" s="65"/>
      <c r="D590" s="65"/>
      <c r="E590" s="65"/>
    </row>
    <row r="591" spans="1:5" x14ac:dyDescent="0.2">
      <c r="A591" s="48"/>
      <c r="B591" s="65"/>
      <c r="C591" s="65"/>
      <c r="D591" s="65"/>
      <c r="E591" s="65"/>
    </row>
    <row r="592" spans="1:5" x14ac:dyDescent="0.2">
      <c r="A592" s="48"/>
      <c r="B592" s="65"/>
      <c r="C592" s="65"/>
      <c r="D592" s="65"/>
      <c r="E592" s="65"/>
    </row>
    <row r="593" spans="1:5" x14ac:dyDescent="0.2">
      <c r="A593" s="48"/>
      <c r="B593" s="65"/>
      <c r="C593" s="65"/>
      <c r="D593" s="65"/>
      <c r="E593" s="65"/>
    </row>
    <row r="594" spans="1:5" x14ac:dyDescent="0.2">
      <c r="A594" s="48"/>
      <c r="B594" s="65"/>
      <c r="C594" s="65"/>
      <c r="D594" s="65"/>
      <c r="E594" s="65"/>
    </row>
    <row r="595" spans="1:5" x14ac:dyDescent="0.2">
      <c r="A595" s="48"/>
      <c r="B595" s="65"/>
      <c r="C595" s="65"/>
      <c r="D595" s="65"/>
      <c r="E595" s="65"/>
    </row>
    <row r="596" spans="1:5" x14ac:dyDescent="0.2">
      <c r="A596" s="48"/>
      <c r="B596" s="65"/>
      <c r="C596" s="65"/>
      <c r="D596" s="65"/>
      <c r="E596" s="65"/>
    </row>
    <row r="597" spans="1:5" x14ac:dyDescent="0.2">
      <c r="A597" s="48"/>
      <c r="B597" s="65"/>
      <c r="C597" s="65"/>
      <c r="D597" s="65"/>
      <c r="E597" s="65"/>
    </row>
    <row r="598" spans="1:5" x14ac:dyDescent="0.2">
      <c r="A598" s="48"/>
      <c r="B598" s="65"/>
      <c r="C598" s="65"/>
      <c r="D598" s="65"/>
      <c r="E598" s="65"/>
    </row>
    <row r="599" spans="1:5" x14ac:dyDescent="0.2">
      <c r="A599" s="48"/>
      <c r="B599" s="65"/>
      <c r="C599" s="65"/>
      <c r="D599" s="65"/>
      <c r="E599" s="65"/>
    </row>
    <row r="600" spans="1:5" x14ac:dyDescent="0.2">
      <c r="A600" s="48"/>
      <c r="B600" s="65"/>
      <c r="C600" s="65"/>
      <c r="D600" s="65"/>
      <c r="E600" s="65"/>
    </row>
    <row r="601" spans="1:5" x14ac:dyDescent="0.2">
      <c r="A601" s="48"/>
      <c r="B601" s="65"/>
      <c r="C601" s="65"/>
      <c r="D601" s="65"/>
      <c r="E601" s="65"/>
    </row>
    <row r="602" spans="1:5" x14ac:dyDescent="0.2">
      <c r="A602" s="48"/>
      <c r="B602" s="65"/>
      <c r="C602" s="65"/>
      <c r="D602" s="65"/>
      <c r="E602" s="65"/>
    </row>
    <row r="603" spans="1:5" x14ac:dyDescent="0.2">
      <c r="A603" s="48"/>
      <c r="B603" s="65"/>
      <c r="C603" s="65"/>
      <c r="D603" s="65"/>
      <c r="E603" s="65"/>
    </row>
    <row r="604" spans="1:5" x14ac:dyDescent="0.2">
      <c r="A604" s="48"/>
      <c r="B604" s="65"/>
      <c r="C604" s="65"/>
      <c r="D604" s="65"/>
      <c r="E604" s="65"/>
    </row>
    <row r="605" spans="1:5" x14ac:dyDescent="0.2">
      <c r="A605" s="48"/>
      <c r="B605" s="65"/>
      <c r="C605" s="65"/>
      <c r="D605" s="65"/>
      <c r="E605" s="65"/>
    </row>
    <row r="606" spans="1:5" x14ac:dyDescent="0.2">
      <c r="A606" s="48"/>
      <c r="B606" s="65"/>
      <c r="C606" s="65"/>
      <c r="D606" s="65"/>
      <c r="E606" s="65"/>
    </row>
    <row r="607" spans="1:5" x14ac:dyDescent="0.2">
      <c r="A607" s="48"/>
      <c r="B607" s="65"/>
      <c r="C607" s="65"/>
      <c r="D607" s="65"/>
      <c r="E607" s="65"/>
    </row>
    <row r="608" spans="1:5" x14ac:dyDescent="0.2">
      <c r="A608" s="48"/>
      <c r="B608" s="65"/>
      <c r="C608" s="65"/>
      <c r="D608" s="65"/>
      <c r="E608" s="65"/>
    </row>
    <row r="609" spans="1:5" x14ac:dyDescent="0.2">
      <c r="A609" s="48"/>
      <c r="B609" s="65"/>
      <c r="C609" s="65"/>
      <c r="D609" s="65"/>
      <c r="E609" s="65"/>
    </row>
    <row r="610" spans="1:5" x14ac:dyDescent="0.2">
      <c r="A610" s="48"/>
      <c r="B610" s="65"/>
      <c r="C610" s="65"/>
      <c r="D610" s="65"/>
      <c r="E610" s="65"/>
    </row>
    <row r="611" spans="1:5" x14ac:dyDescent="0.2">
      <c r="A611" s="48"/>
      <c r="B611" s="65"/>
      <c r="C611" s="65"/>
      <c r="D611" s="65"/>
      <c r="E611" s="65"/>
    </row>
    <row r="612" spans="1:5" x14ac:dyDescent="0.2">
      <c r="A612" s="48"/>
      <c r="B612" s="65"/>
      <c r="C612" s="65"/>
      <c r="D612" s="65"/>
      <c r="E612" s="65"/>
    </row>
    <row r="613" spans="1:5" x14ac:dyDescent="0.2">
      <c r="A613" s="48"/>
      <c r="B613" s="65"/>
      <c r="C613" s="65"/>
      <c r="D613" s="65"/>
      <c r="E613" s="65"/>
    </row>
    <row r="614" spans="1:5" x14ac:dyDescent="0.2">
      <c r="A614" s="48"/>
      <c r="B614" s="65"/>
      <c r="C614" s="65"/>
      <c r="D614" s="65"/>
      <c r="E614" s="65"/>
    </row>
    <row r="615" spans="1:5" x14ac:dyDescent="0.2">
      <c r="A615" s="48"/>
      <c r="B615" s="65"/>
      <c r="C615" s="65"/>
      <c r="D615" s="65"/>
      <c r="E615" s="65"/>
    </row>
    <row r="616" spans="1:5" x14ac:dyDescent="0.2">
      <c r="A616" s="48"/>
      <c r="B616" s="65"/>
      <c r="C616" s="65"/>
      <c r="D616" s="65"/>
      <c r="E616" s="65"/>
    </row>
    <row r="617" spans="1:5" x14ac:dyDescent="0.2">
      <c r="A617" s="48"/>
      <c r="B617" s="65"/>
      <c r="C617" s="65"/>
      <c r="D617" s="65"/>
      <c r="E617" s="65"/>
    </row>
    <row r="618" spans="1:5" x14ac:dyDescent="0.2">
      <c r="A618" s="48"/>
      <c r="B618" s="65"/>
      <c r="C618" s="65"/>
      <c r="D618" s="65"/>
      <c r="E618" s="65"/>
    </row>
    <row r="619" spans="1:5" x14ac:dyDescent="0.2">
      <c r="A619" s="48"/>
      <c r="B619" s="65"/>
      <c r="C619" s="65"/>
      <c r="D619" s="65"/>
      <c r="E619" s="65"/>
    </row>
    <row r="620" spans="1:5" x14ac:dyDescent="0.2">
      <c r="A620" s="48"/>
      <c r="B620" s="65"/>
      <c r="C620" s="65"/>
      <c r="D620" s="65"/>
      <c r="E620" s="65"/>
    </row>
    <row r="621" spans="1:5" x14ac:dyDescent="0.2">
      <c r="A621" s="48"/>
      <c r="B621" s="65"/>
      <c r="C621" s="65"/>
      <c r="D621" s="65"/>
      <c r="E621" s="65"/>
    </row>
    <row r="622" spans="1:5" x14ac:dyDescent="0.2">
      <c r="A622" s="48"/>
      <c r="B622" s="65"/>
      <c r="C622" s="65"/>
      <c r="D622" s="65"/>
      <c r="E622" s="65"/>
    </row>
    <row r="623" spans="1:5" x14ac:dyDescent="0.2">
      <c r="A623" s="48"/>
      <c r="B623" s="65"/>
      <c r="C623" s="65"/>
      <c r="D623" s="65"/>
      <c r="E623" s="65"/>
    </row>
    <row r="624" spans="1:5" x14ac:dyDescent="0.2">
      <c r="A624" s="48"/>
      <c r="B624" s="65"/>
      <c r="C624" s="65"/>
      <c r="D624" s="65"/>
      <c r="E624" s="65"/>
    </row>
    <row r="625" spans="1:5" x14ac:dyDescent="0.2">
      <c r="A625" s="48"/>
      <c r="B625" s="65"/>
      <c r="C625" s="65"/>
      <c r="D625" s="65"/>
      <c r="E625" s="65"/>
    </row>
    <row r="626" spans="1:5" x14ac:dyDescent="0.2">
      <c r="A626" s="48"/>
      <c r="B626" s="65"/>
      <c r="C626" s="65"/>
      <c r="D626" s="65"/>
      <c r="E626" s="65"/>
    </row>
    <row r="627" spans="1:5" x14ac:dyDescent="0.2">
      <c r="A627" s="48"/>
      <c r="B627" s="65"/>
      <c r="C627" s="65"/>
      <c r="D627" s="65"/>
      <c r="E627" s="65"/>
    </row>
    <row r="628" spans="1:5" x14ac:dyDescent="0.2">
      <c r="A628" s="48"/>
      <c r="B628" s="65"/>
      <c r="C628" s="65"/>
      <c r="D628" s="65"/>
      <c r="E628" s="65"/>
    </row>
    <row r="629" spans="1:5" x14ac:dyDescent="0.2">
      <c r="A629" s="48"/>
      <c r="B629" s="65"/>
      <c r="C629" s="65"/>
      <c r="D629" s="65"/>
      <c r="E629" s="65"/>
    </row>
    <row r="630" spans="1:5" x14ac:dyDescent="0.2">
      <c r="A630" s="48"/>
      <c r="B630" s="65"/>
      <c r="C630" s="65"/>
      <c r="D630" s="65"/>
      <c r="E630" s="65"/>
    </row>
    <row r="631" spans="1:5" x14ac:dyDescent="0.2">
      <c r="A631" s="48"/>
      <c r="B631" s="65"/>
      <c r="C631" s="65"/>
      <c r="D631" s="65"/>
      <c r="E631" s="65"/>
    </row>
    <row r="632" spans="1:5" x14ac:dyDescent="0.2">
      <c r="A632" s="48"/>
      <c r="B632" s="65"/>
      <c r="C632" s="65"/>
      <c r="D632" s="65"/>
      <c r="E632" s="65"/>
    </row>
    <row r="633" spans="1:5" x14ac:dyDescent="0.2">
      <c r="A633" s="48"/>
      <c r="B633" s="65"/>
      <c r="C633" s="65"/>
      <c r="D633" s="65"/>
      <c r="E633" s="65"/>
    </row>
    <row r="634" spans="1:5" x14ac:dyDescent="0.2">
      <c r="A634" s="48"/>
      <c r="B634" s="65"/>
      <c r="C634" s="65"/>
      <c r="D634" s="65"/>
      <c r="E634" s="65"/>
    </row>
    <row r="635" spans="1:5" x14ac:dyDescent="0.2">
      <c r="A635" s="48"/>
      <c r="B635" s="65"/>
      <c r="C635" s="65"/>
      <c r="D635" s="65"/>
      <c r="E635" s="65"/>
    </row>
    <row r="636" spans="1:5" x14ac:dyDescent="0.2">
      <c r="A636" s="48"/>
      <c r="B636" s="65"/>
      <c r="C636" s="65"/>
      <c r="D636" s="65"/>
      <c r="E636" s="65"/>
    </row>
    <row r="637" spans="1:5" x14ac:dyDescent="0.2">
      <c r="A637" s="48"/>
      <c r="B637" s="65"/>
      <c r="C637" s="65"/>
      <c r="D637" s="65"/>
      <c r="E637" s="65"/>
    </row>
    <row r="638" spans="1:5" x14ac:dyDescent="0.2">
      <c r="A638" s="48"/>
      <c r="B638" s="65"/>
      <c r="C638" s="65"/>
      <c r="D638" s="65"/>
      <c r="E638" s="65"/>
    </row>
    <row r="639" spans="1:5" x14ac:dyDescent="0.2">
      <c r="A639" s="48"/>
      <c r="B639" s="65"/>
      <c r="C639" s="65"/>
      <c r="D639" s="65"/>
      <c r="E639" s="65"/>
    </row>
    <row r="640" spans="1:5" x14ac:dyDescent="0.2">
      <c r="A640" s="48"/>
      <c r="B640" s="65"/>
      <c r="C640" s="65"/>
      <c r="D640" s="65"/>
      <c r="E640" s="65"/>
    </row>
    <row r="641" spans="1:5" x14ac:dyDescent="0.2">
      <c r="A641" s="48"/>
      <c r="B641" s="65"/>
      <c r="C641" s="65"/>
      <c r="D641" s="65"/>
      <c r="E641" s="65"/>
    </row>
    <row r="642" spans="1:5" x14ac:dyDescent="0.2">
      <c r="A642" s="48"/>
      <c r="B642" s="65"/>
      <c r="C642" s="65"/>
      <c r="D642" s="65"/>
      <c r="E642" s="65"/>
    </row>
    <row r="643" spans="1:5" x14ac:dyDescent="0.2">
      <c r="A643" s="48"/>
      <c r="B643" s="65"/>
      <c r="C643" s="65"/>
      <c r="D643" s="65"/>
      <c r="E643" s="65"/>
    </row>
    <row r="644" spans="1:5" x14ac:dyDescent="0.2">
      <c r="A644" s="48"/>
      <c r="B644" s="65"/>
      <c r="C644" s="65"/>
      <c r="D644" s="65"/>
      <c r="E644" s="65"/>
    </row>
    <row r="645" spans="1:5" x14ac:dyDescent="0.2">
      <c r="A645" s="48"/>
      <c r="B645" s="65"/>
      <c r="C645" s="65"/>
      <c r="D645" s="65"/>
      <c r="E645" s="65"/>
    </row>
    <row r="646" spans="1:5" x14ac:dyDescent="0.2">
      <c r="A646" s="48"/>
      <c r="B646" s="65"/>
      <c r="C646" s="65"/>
      <c r="D646" s="65"/>
      <c r="E646" s="65"/>
    </row>
    <row r="647" spans="1:5" x14ac:dyDescent="0.2">
      <c r="A647" s="48"/>
      <c r="B647" s="65"/>
      <c r="C647" s="65"/>
      <c r="D647" s="65"/>
      <c r="E647" s="65"/>
    </row>
    <row r="648" spans="1:5" x14ac:dyDescent="0.2">
      <c r="A648" s="48"/>
      <c r="B648" s="65"/>
      <c r="C648" s="65"/>
      <c r="D648" s="65"/>
      <c r="E648" s="65"/>
    </row>
    <row r="649" spans="1:5" x14ac:dyDescent="0.2">
      <c r="A649" s="48"/>
      <c r="B649" s="65"/>
      <c r="C649" s="65"/>
      <c r="D649" s="65"/>
      <c r="E649" s="65"/>
    </row>
    <row r="650" spans="1:5" x14ac:dyDescent="0.2">
      <c r="A650" s="48"/>
      <c r="B650" s="65"/>
      <c r="C650" s="65"/>
      <c r="D650" s="65"/>
      <c r="E650" s="65"/>
    </row>
    <row r="651" spans="1:5" x14ac:dyDescent="0.2">
      <c r="A651" s="48"/>
      <c r="B651" s="65"/>
      <c r="C651" s="65"/>
      <c r="D651" s="65"/>
      <c r="E651" s="65"/>
    </row>
    <row r="652" spans="1:5" x14ac:dyDescent="0.2">
      <c r="A652" s="48"/>
      <c r="B652" s="65"/>
      <c r="C652" s="65"/>
      <c r="D652" s="65"/>
      <c r="E652" s="65"/>
    </row>
    <row r="653" spans="1:5" x14ac:dyDescent="0.2">
      <c r="A653" s="48"/>
      <c r="B653" s="65"/>
      <c r="C653" s="65"/>
      <c r="D653" s="65"/>
      <c r="E653" s="65"/>
    </row>
    <row r="654" spans="1:5" x14ac:dyDescent="0.2">
      <c r="A654" s="48"/>
      <c r="B654" s="65"/>
      <c r="C654" s="65"/>
      <c r="D654" s="65"/>
      <c r="E654" s="65"/>
    </row>
    <row r="655" spans="1:5" x14ac:dyDescent="0.2">
      <c r="A655" s="48"/>
      <c r="B655" s="65"/>
      <c r="C655" s="65"/>
      <c r="D655" s="65"/>
      <c r="E655" s="65"/>
    </row>
    <row r="656" spans="1:5" x14ac:dyDescent="0.2">
      <c r="A656" s="48"/>
      <c r="B656" s="65"/>
      <c r="C656" s="65"/>
      <c r="D656" s="65"/>
      <c r="E656" s="65"/>
    </row>
    <row r="657" spans="1:5" x14ac:dyDescent="0.2">
      <c r="A657" s="48"/>
      <c r="B657" s="65"/>
      <c r="C657" s="65"/>
      <c r="D657" s="65"/>
      <c r="E657" s="65"/>
    </row>
    <row r="658" spans="1:5" x14ac:dyDescent="0.2">
      <c r="A658" s="48"/>
      <c r="B658" s="65"/>
      <c r="C658" s="65"/>
      <c r="D658" s="65"/>
      <c r="E658" s="65"/>
    </row>
    <row r="659" spans="1:5" x14ac:dyDescent="0.2">
      <c r="A659" s="48"/>
      <c r="B659" s="65"/>
      <c r="C659" s="65"/>
      <c r="D659" s="65"/>
      <c r="E659" s="65"/>
    </row>
    <row r="660" spans="1:5" x14ac:dyDescent="0.2">
      <c r="A660" s="48"/>
      <c r="B660" s="65"/>
      <c r="C660" s="65"/>
      <c r="D660" s="65"/>
      <c r="E660" s="65"/>
    </row>
    <row r="661" spans="1:5" x14ac:dyDescent="0.2">
      <c r="A661" s="48"/>
      <c r="B661" s="65"/>
      <c r="C661" s="65"/>
      <c r="D661" s="65"/>
      <c r="E661" s="65"/>
    </row>
    <row r="662" spans="1:5" x14ac:dyDescent="0.2">
      <c r="A662" s="48"/>
      <c r="B662" s="65"/>
      <c r="C662" s="65"/>
      <c r="D662" s="65"/>
      <c r="E662" s="65"/>
    </row>
    <row r="663" spans="1:5" x14ac:dyDescent="0.2">
      <c r="A663" s="48"/>
      <c r="B663" s="65"/>
      <c r="C663" s="65"/>
      <c r="D663" s="65"/>
      <c r="E663" s="65"/>
    </row>
    <row r="664" spans="1:5" x14ac:dyDescent="0.2">
      <c r="A664" s="48"/>
      <c r="B664" s="65"/>
      <c r="C664" s="65"/>
      <c r="D664" s="65"/>
      <c r="E664" s="65"/>
    </row>
    <row r="665" spans="1:5" x14ac:dyDescent="0.2">
      <c r="A665" s="48"/>
      <c r="B665" s="65"/>
      <c r="C665" s="65"/>
      <c r="D665" s="65"/>
      <c r="E665" s="65"/>
    </row>
    <row r="666" spans="1:5" x14ac:dyDescent="0.2">
      <c r="A666" s="48"/>
      <c r="B666" s="65"/>
      <c r="C666" s="65"/>
      <c r="D666" s="65"/>
      <c r="E666" s="65"/>
    </row>
    <row r="667" spans="1:5" x14ac:dyDescent="0.2">
      <c r="A667" s="48"/>
      <c r="B667" s="65"/>
      <c r="C667" s="65"/>
      <c r="D667" s="65"/>
      <c r="E667" s="65"/>
    </row>
    <row r="668" spans="1:5" x14ac:dyDescent="0.2">
      <c r="A668" s="48"/>
      <c r="B668" s="65"/>
      <c r="C668" s="65"/>
      <c r="D668" s="65"/>
      <c r="E668" s="65"/>
    </row>
    <row r="669" spans="1:5" x14ac:dyDescent="0.2">
      <c r="A669" s="48"/>
      <c r="B669" s="65"/>
      <c r="C669" s="65"/>
      <c r="D669" s="65"/>
      <c r="E669" s="65"/>
    </row>
    <row r="670" spans="1:5" x14ac:dyDescent="0.2">
      <c r="A670" s="48"/>
      <c r="B670" s="65"/>
      <c r="C670" s="65"/>
      <c r="D670" s="65"/>
      <c r="E670" s="65"/>
    </row>
    <row r="671" spans="1:5" x14ac:dyDescent="0.2">
      <c r="A671" s="48"/>
      <c r="B671" s="65"/>
      <c r="C671" s="65"/>
      <c r="D671" s="65"/>
      <c r="E671" s="65"/>
    </row>
    <row r="672" spans="1:5" x14ac:dyDescent="0.2">
      <c r="A672" s="48"/>
      <c r="B672" s="65"/>
      <c r="C672" s="65"/>
      <c r="D672" s="65"/>
      <c r="E672" s="65"/>
    </row>
    <row r="673" spans="1:5" x14ac:dyDescent="0.2">
      <c r="A673" s="48"/>
      <c r="B673" s="65"/>
      <c r="C673" s="65"/>
      <c r="D673" s="65"/>
      <c r="E673" s="65"/>
    </row>
    <row r="674" spans="1:5" x14ac:dyDescent="0.2">
      <c r="A674" s="48"/>
      <c r="B674" s="65"/>
      <c r="C674" s="65"/>
      <c r="D674" s="65"/>
      <c r="E674" s="65"/>
    </row>
    <row r="675" spans="1:5" x14ac:dyDescent="0.2">
      <c r="A675" s="48"/>
      <c r="B675" s="65"/>
      <c r="C675" s="65"/>
      <c r="D675" s="65"/>
      <c r="E675" s="65"/>
    </row>
    <row r="676" spans="1:5" x14ac:dyDescent="0.2">
      <c r="A676" s="48"/>
      <c r="B676" s="65"/>
      <c r="C676" s="65"/>
      <c r="D676" s="65"/>
      <c r="E676" s="65"/>
    </row>
    <row r="677" spans="1:5" x14ac:dyDescent="0.2">
      <c r="A677" s="48"/>
      <c r="B677" s="65"/>
      <c r="C677" s="65"/>
      <c r="D677" s="65"/>
      <c r="E677" s="65"/>
    </row>
    <row r="678" spans="1:5" x14ac:dyDescent="0.2">
      <c r="A678" s="48"/>
      <c r="B678" s="65"/>
      <c r="C678" s="65"/>
      <c r="D678" s="65"/>
      <c r="E678" s="65"/>
    </row>
    <row r="679" spans="1:5" x14ac:dyDescent="0.2">
      <c r="A679" s="48"/>
      <c r="B679" s="65"/>
      <c r="C679" s="65"/>
      <c r="D679" s="65"/>
      <c r="E679" s="65"/>
    </row>
    <row r="680" spans="1:5" x14ac:dyDescent="0.2">
      <c r="A680" s="48"/>
      <c r="B680" s="65"/>
      <c r="C680" s="65"/>
      <c r="D680" s="65"/>
      <c r="E680" s="65"/>
    </row>
    <row r="681" spans="1:5" x14ac:dyDescent="0.2">
      <c r="A681" s="48"/>
      <c r="B681" s="65"/>
      <c r="C681" s="65"/>
      <c r="D681" s="65"/>
      <c r="E681" s="65"/>
    </row>
    <row r="682" spans="1:5" x14ac:dyDescent="0.2">
      <c r="A682" s="48"/>
      <c r="B682" s="65"/>
      <c r="C682" s="65"/>
      <c r="D682" s="65"/>
      <c r="E682" s="65"/>
    </row>
    <row r="683" spans="1:5" x14ac:dyDescent="0.2">
      <c r="A683" s="48"/>
      <c r="B683" s="65"/>
      <c r="C683" s="65"/>
      <c r="D683" s="65"/>
      <c r="E683" s="65"/>
    </row>
    <row r="684" spans="1:5" x14ac:dyDescent="0.2">
      <c r="A684" s="48"/>
      <c r="B684" s="65"/>
      <c r="C684" s="65"/>
      <c r="D684" s="65"/>
      <c r="E684" s="65"/>
    </row>
    <row r="685" spans="1:5" x14ac:dyDescent="0.2">
      <c r="A685" s="48"/>
      <c r="B685" s="65"/>
      <c r="C685" s="65"/>
      <c r="D685" s="65"/>
      <c r="E685" s="65"/>
    </row>
    <row r="686" spans="1:5" x14ac:dyDescent="0.2">
      <c r="A686" s="48"/>
      <c r="B686" s="65"/>
      <c r="C686" s="65"/>
      <c r="D686" s="65"/>
      <c r="E686" s="65"/>
    </row>
    <row r="687" spans="1:5" x14ac:dyDescent="0.2">
      <c r="A687" s="48"/>
      <c r="B687" s="65"/>
      <c r="C687" s="65"/>
      <c r="D687" s="65"/>
      <c r="E687" s="65"/>
    </row>
    <row r="688" spans="1:5" x14ac:dyDescent="0.2">
      <c r="A688" s="48"/>
      <c r="B688" s="65"/>
      <c r="C688" s="65"/>
      <c r="D688" s="65"/>
      <c r="E688" s="65"/>
    </row>
    <row r="689" spans="1:5" x14ac:dyDescent="0.2">
      <c r="A689" s="48"/>
      <c r="B689" s="65"/>
      <c r="C689" s="65"/>
      <c r="D689" s="65"/>
      <c r="E689" s="65"/>
    </row>
    <row r="690" spans="1:5" x14ac:dyDescent="0.2">
      <c r="A690" s="48"/>
      <c r="B690" s="65"/>
      <c r="C690" s="65"/>
      <c r="D690" s="65"/>
      <c r="E690" s="65"/>
    </row>
    <row r="691" spans="1:5" x14ac:dyDescent="0.2">
      <c r="A691" s="48"/>
      <c r="B691" s="65"/>
      <c r="C691" s="65"/>
      <c r="D691" s="65"/>
      <c r="E691" s="65"/>
    </row>
    <row r="692" spans="1:5" x14ac:dyDescent="0.2">
      <c r="A692" s="48"/>
      <c r="B692" s="65"/>
      <c r="C692" s="65"/>
      <c r="D692" s="65"/>
      <c r="E692" s="65"/>
    </row>
    <row r="693" spans="1:5" x14ac:dyDescent="0.2">
      <c r="A693" s="48"/>
      <c r="B693" s="65"/>
      <c r="C693" s="65"/>
      <c r="D693" s="65"/>
      <c r="E693" s="65"/>
    </row>
    <row r="694" spans="1:5" x14ac:dyDescent="0.2">
      <c r="A694" s="48"/>
      <c r="B694" s="65"/>
      <c r="C694" s="65"/>
      <c r="D694" s="65"/>
      <c r="E694" s="65"/>
    </row>
    <row r="695" spans="1:5" x14ac:dyDescent="0.2">
      <c r="A695" s="48"/>
      <c r="B695" s="65"/>
      <c r="C695" s="65"/>
      <c r="D695" s="65"/>
      <c r="E695" s="65"/>
    </row>
    <row r="696" spans="1:5" x14ac:dyDescent="0.2">
      <c r="A696" s="48"/>
      <c r="B696" s="65"/>
      <c r="C696" s="65"/>
      <c r="D696" s="65"/>
      <c r="E696" s="65"/>
    </row>
    <row r="697" spans="1:5" x14ac:dyDescent="0.2">
      <c r="A697" s="48"/>
      <c r="B697" s="65"/>
      <c r="C697" s="65"/>
      <c r="D697" s="65"/>
      <c r="E697" s="65"/>
    </row>
    <row r="698" spans="1:5" x14ac:dyDescent="0.2">
      <c r="A698" s="48"/>
      <c r="B698" s="65"/>
      <c r="C698" s="65"/>
      <c r="D698" s="65"/>
      <c r="E698" s="65"/>
    </row>
    <row r="699" spans="1:5" x14ac:dyDescent="0.2">
      <c r="A699" s="48"/>
      <c r="B699" s="65"/>
      <c r="C699" s="65"/>
      <c r="D699" s="65"/>
      <c r="E699" s="65"/>
    </row>
    <row r="700" spans="1:5" x14ac:dyDescent="0.2">
      <c r="A700" s="48"/>
      <c r="B700" s="65"/>
      <c r="C700" s="65"/>
      <c r="D700" s="65"/>
      <c r="E700" s="65"/>
    </row>
    <row r="701" spans="1:5" x14ac:dyDescent="0.2">
      <c r="A701" s="48"/>
      <c r="B701" s="65"/>
      <c r="C701" s="65"/>
      <c r="D701" s="65"/>
      <c r="E701" s="65"/>
    </row>
    <row r="702" spans="1:5" x14ac:dyDescent="0.2">
      <c r="A702" s="48"/>
      <c r="B702" s="65"/>
      <c r="C702" s="65"/>
      <c r="D702" s="65"/>
      <c r="E702" s="65"/>
    </row>
    <row r="703" spans="1:5" x14ac:dyDescent="0.2">
      <c r="A703" s="48"/>
      <c r="B703" s="65"/>
      <c r="C703" s="65"/>
      <c r="D703" s="65"/>
      <c r="E703" s="65"/>
    </row>
    <row r="704" spans="1:5" x14ac:dyDescent="0.2">
      <c r="A704" s="48"/>
      <c r="B704" s="65"/>
      <c r="C704" s="65"/>
      <c r="D704" s="65"/>
      <c r="E704" s="65"/>
    </row>
    <row r="705" spans="1:5" x14ac:dyDescent="0.2">
      <c r="A705" s="48"/>
      <c r="B705" s="65"/>
      <c r="C705" s="65"/>
      <c r="D705" s="65"/>
      <c r="E705" s="65"/>
    </row>
    <row r="706" spans="1:5" x14ac:dyDescent="0.2">
      <c r="A706" s="48"/>
      <c r="B706" s="65"/>
      <c r="C706" s="65"/>
      <c r="D706" s="65"/>
      <c r="E706" s="65"/>
    </row>
    <row r="707" spans="1:5" x14ac:dyDescent="0.2">
      <c r="A707" s="48"/>
      <c r="B707" s="65"/>
      <c r="C707" s="65"/>
      <c r="D707" s="65"/>
      <c r="E707" s="65"/>
    </row>
    <row r="708" spans="1:5" x14ac:dyDescent="0.2">
      <c r="A708" s="48"/>
      <c r="B708" s="65"/>
      <c r="C708" s="65"/>
      <c r="D708" s="65"/>
      <c r="E708" s="65"/>
    </row>
    <row r="709" spans="1:5" x14ac:dyDescent="0.2">
      <c r="A709" s="48"/>
      <c r="B709" s="65"/>
      <c r="C709" s="65"/>
      <c r="D709" s="65"/>
      <c r="E709" s="65"/>
    </row>
    <row r="710" spans="1:5" x14ac:dyDescent="0.2">
      <c r="A710" s="48"/>
      <c r="B710" s="65"/>
      <c r="C710" s="65"/>
      <c r="D710" s="65"/>
      <c r="E710" s="65"/>
    </row>
    <row r="711" spans="1:5" x14ac:dyDescent="0.2">
      <c r="A711" s="48"/>
      <c r="B711" s="65"/>
      <c r="C711" s="65"/>
      <c r="D711" s="65"/>
      <c r="E711" s="65"/>
    </row>
    <row r="712" spans="1:5" x14ac:dyDescent="0.2">
      <c r="A712" s="48"/>
      <c r="B712" s="65"/>
      <c r="C712" s="65"/>
      <c r="D712" s="65"/>
      <c r="E712" s="65"/>
    </row>
    <row r="713" spans="1:5" x14ac:dyDescent="0.2">
      <c r="A713" s="48"/>
      <c r="B713" s="65"/>
      <c r="C713" s="65"/>
      <c r="D713" s="65"/>
      <c r="E713" s="65"/>
    </row>
    <row r="714" spans="1:5" x14ac:dyDescent="0.2">
      <c r="A714" s="48"/>
      <c r="B714" s="65"/>
      <c r="C714" s="65"/>
      <c r="D714" s="65"/>
      <c r="E714" s="65"/>
    </row>
    <row r="715" spans="1:5" x14ac:dyDescent="0.2">
      <c r="A715" s="48"/>
      <c r="B715" s="65"/>
      <c r="C715" s="65"/>
      <c r="D715" s="65"/>
      <c r="E715" s="65"/>
    </row>
    <row r="716" spans="1:5" x14ac:dyDescent="0.2">
      <c r="A716" s="48"/>
      <c r="B716" s="65"/>
      <c r="C716" s="65"/>
      <c r="D716" s="65"/>
      <c r="E716" s="65"/>
    </row>
    <row r="717" spans="1:5" x14ac:dyDescent="0.2">
      <c r="A717" s="48"/>
      <c r="B717" s="65"/>
      <c r="C717" s="65"/>
      <c r="D717" s="65"/>
      <c r="E717" s="65"/>
    </row>
    <row r="718" spans="1:5" x14ac:dyDescent="0.2">
      <c r="A718" s="48"/>
      <c r="B718" s="65"/>
      <c r="C718" s="65"/>
      <c r="D718" s="65"/>
      <c r="E718" s="65"/>
    </row>
    <row r="719" spans="1:5" x14ac:dyDescent="0.2">
      <c r="A719" s="48"/>
      <c r="B719" s="65"/>
      <c r="C719" s="65"/>
      <c r="D719" s="65"/>
      <c r="E719" s="65"/>
    </row>
    <row r="720" spans="1:5" x14ac:dyDescent="0.2">
      <c r="A720" s="48"/>
      <c r="B720" s="65"/>
      <c r="C720" s="65"/>
      <c r="D720" s="65"/>
      <c r="E720" s="65"/>
    </row>
    <row r="721" spans="1:5" x14ac:dyDescent="0.2">
      <c r="A721" s="48"/>
      <c r="B721" s="65"/>
      <c r="C721" s="65"/>
      <c r="D721" s="65"/>
      <c r="E721" s="65"/>
    </row>
    <row r="722" spans="1:5" x14ac:dyDescent="0.2">
      <c r="A722" s="48"/>
      <c r="B722" s="65"/>
      <c r="C722" s="65"/>
      <c r="D722" s="65"/>
      <c r="E722" s="65"/>
    </row>
    <row r="723" spans="1:5" x14ac:dyDescent="0.2">
      <c r="A723" s="48"/>
      <c r="B723" s="65"/>
      <c r="C723" s="65"/>
      <c r="D723" s="65"/>
      <c r="E723" s="65"/>
    </row>
    <row r="724" spans="1:5" x14ac:dyDescent="0.2">
      <c r="A724" s="48"/>
      <c r="B724" s="65"/>
      <c r="C724" s="65"/>
      <c r="D724" s="65"/>
      <c r="E724" s="65"/>
    </row>
    <row r="725" spans="1:5" x14ac:dyDescent="0.2">
      <c r="A725" s="48"/>
      <c r="B725" s="65"/>
      <c r="C725" s="65"/>
      <c r="D725" s="65"/>
      <c r="E725" s="65"/>
    </row>
    <row r="726" spans="1:5" x14ac:dyDescent="0.2">
      <c r="A726" s="48"/>
      <c r="B726" s="65"/>
      <c r="C726" s="65"/>
      <c r="D726" s="65"/>
      <c r="E726" s="65"/>
    </row>
    <row r="727" spans="1:5" x14ac:dyDescent="0.2">
      <c r="A727" s="48"/>
      <c r="B727" s="65"/>
      <c r="C727" s="65"/>
      <c r="D727" s="65"/>
      <c r="E727" s="65"/>
    </row>
    <row r="728" spans="1:5" x14ac:dyDescent="0.2">
      <c r="A728" s="48"/>
      <c r="B728" s="65"/>
      <c r="C728" s="65"/>
      <c r="D728" s="65"/>
      <c r="E728" s="65"/>
    </row>
    <row r="729" spans="1:5" x14ac:dyDescent="0.2">
      <c r="A729" s="48"/>
      <c r="B729" s="65"/>
      <c r="C729" s="65"/>
      <c r="D729" s="65"/>
      <c r="E729" s="65"/>
    </row>
    <row r="730" spans="1:5" x14ac:dyDescent="0.2">
      <c r="A730" s="48"/>
      <c r="B730" s="65"/>
      <c r="C730" s="65"/>
      <c r="D730" s="65"/>
      <c r="E730" s="65"/>
    </row>
    <row r="731" spans="1:5" x14ac:dyDescent="0.2">
      <c r="A731" s="48"/>
      <c r="B731" s="65"/>
      <c r="C731" s="65"/>
      <c r="D731" s="65"/>
      <c r="E731" s="65"/>
    </row>
    <row r="732" spans="1:5" x14ac:dyDescent="0.2">
      <c r="A732" s="48"/>
      <c r="B732" s="65"/>
      <c r="C732" s="65"/>
      <c r="D732" s="65"/>
      <c r="E732" s="65"/>
    </row>
    <row r="733" spans="1:5" x14ac:dyDescent="0.2">
      <c r="A733" s="48"/>
      <c r="B733" s="65"/>
      <c r="C733" s="65"/>
      <c r="D733" s="65"/>
      <c r="E733" s="65"/>
    </row>
    <row r="734" spans="1:5" x14ac:dyDescent="0.2">
      <c r="A734" s="48"/>
      <c r="B734" s="65"/>
      <c r="C734" s="65"/>
      <c r="D734" s="65"/>
      <c r="E734" s="65"/>
    </row>
    <row r="735" spans="1:5" x14ac:dyDescent="0.2">
      <c r="A735" s="48"/>
      <c r="B735" s="65"/>
      <c r="C735" s="65"/>
      <c r="D735" s="65"/>
      <c r="E735" s="65"/>
    </row>
    <row r="736" spans="1:5" x14ac:dyDescent="0.2">
      <c r="A736" s="48"/>
      <c r="B736" s="65"/>
      <c r="C736" s="65"/>
      <c r="D736" s="65"/>
      <c r="E736" s="65"/>
    </row>
    <row r="737" spans="1:5" x14ac:dyDescent="0.2">
      <c r="A737" s="48"/>
      <c r="B737" s="65"/>
      <c r="C737" s="65"/>
      <c r="D737" s="65"/>
      <c r="E737" s="65"/>
    </row>
    <row r="738" spans="1:5" x14ac:dyDescent="0.2">
      <c r="A738" s="48"/>
      <c r="B738" s="65"/>
      <c r="C738" s="65"/>
      <c r="D738" s="65"/>
      <c r="E738" s="65"/>
    </row>
    <row r="739" spans="1:5" x14ac:dyDescent="0.2">
      <c r="A739" s="48"/>
      <c r="B739" s="65"/>
      <c r="C739" s="65"/>
      <c r="D739" s="65"/>
      <c r="E739" s="65"/>
    </row>
    <row r="740" spans="1:5" x14ac:dyDescent="0.2">
      <c r="A740" s="48"/>
      <c r="B740" s="65"/>
      <c r="C740" s="65"/>
      <c r="D740" s="65"/>
      <c r="E740" s="65"/>
    </row>
    <row r="741" spans="1:5" x14ac:dyDescent="0.2">
      <c r="A741" s="48"/>
      <c r="B741" s="65"/>
      <c r="C741" s="65"/>
      <c r="D741" s="65"/>
      <c r="E741" s="65"/>
    </row>
    <row r="742" spans="1:5" x14ac:dyDescent="0.2">
      <c r="A742" s="48"/>
      <c r="B742" s="65"/>
      <c r="C742" s="65"/>
      <c r="D742" s="65"/>
      <c r="E742" s="65"/>
    </row>
    <row r="743" spans="1:5" x14ac:dyDescent="0.2">
      <c r="A743" s="48"/>
      <c r="B743" s="65"/>
      <c r="C743" s="65"/>
      <c r="D743" s="65"/>
      <c r="E743" s="65"/>
    </row>
    <row r="744" spans="1:5" x14ac:dyDescent="0.2">
      <c r="A744" s="48"/>
      <c r="B744" s="65"/>
      <c r="C744" s="65"/>
      <c r="D744" s="65"/>
      <c r="E744" s="65"/>
    </row>
    <row r="745" spans="1:5" x14ac:dyDescent="0.2">
      <c r="A745" s="48"/>
      <c r="B745" s="65"/>
      <c r="C745" s="65"/>
      <c r="D745" s="65"/>
      <c r="E745" s="65"/>
    </row>
    <row r="746" spans="1:5" x14ac:dyDescent="0.2">
      <c r="A746" s="48"/>
      <c r="B746" s="65"/>
      <c r="C746" s="65"/>
      <c r="D746" s="65"/>
      <c r="E746" s="65"/>
    </row>
    <row r="747" spans="1:5" x14ac:dyDescent="0.2">
      <c r="A747" s="48"/>
      <c r="B747" s="65"/>
      <c r="C747" s="65"/>
      <c r="D747" s="65"/>
      <c r="E747" s="65"/>
    </row>
    <row r="748" spans="1:5" x14ac:dyDescent="0.2">
      <c r="A748" s="48"/>
      <c r="B748" s="65"/>
      <c r="C748" s="65"/>
      <c r="D748" s="65"/>
      <c r="E748" s="65"/>
    </row>
    <row r="749" spans="1:5" x14ac:dyDescent="0.2">
      <c r="A749" s="48"/>
      <c r="B749" s="65"/>
      <c r="C749" s="65"/>
      <c r="D749" s="65"/>
      <c r="E749" s="65"/>
    </row>
    <row r="750" spans="1:5" x14ac:dyDescent="0.2">
      <c r="A750" s="48"/>
      <c r="B750" s="65"/>
      <c r="C750" s="65"/>
      <c r="D750" s="65"/>
      <c r="E750" s="65"/>
    </row>
    <row r="751" spans="1:5" x14ac:dyDescent="0.2">
      <c r="A751" s="48"/>
      <c r="B751" s="65"/>
      <c r="C751" s="65"/>
      <c r="D751" s="65"/>
      <c r="E751" s="65"/>
    </row>
    <row r="752" spans="1:5" x14ac:dyDescent="0.2">
      <c r="A752" s="48"/>
      <c r="B752" s="65"/>
      <c r="C752" s="65"/>
      <c r="D752" s="65"/>
      <c r="E752" s="65"/>
    </row>
    <row r="753" spans="1:5" x14ac:dyDescent="0.2">
      <c r="A753" s="48"/>
      <c r="B753" s="65"/>
      <c r="C753" s="65"/>
      <c r="D753" s="65"/>
      <c r="E753" s="65"/>
    </row>
    <row r="754" spans="1:5" x14ac:dyDescent="0.2">
      <c r="A754" s="48"/>
      <c r="B754" s="65"/>
      <c r="C754" s="65"/>
      <c r="D754" s="65"/>
      <c r="E754" s="65"/>
    </row>
    <row r="755" spans="1:5" x14ac:dyDescent="0.2">
      <c r="A755" s="48"/>
      <c r="B755" s="65"/>
      <c r="C755" s="65"/>
      <c r="D755" s="65"/>
      <c r="E755" s="65"/>
    </row>
    <row r="756" spans="1:5" x14ac:dyDescent="0.2">
      <c r="A756" s="48"/>
      <c r="B756" s="65"/>
      <c r="C756" s="65"/>
      <c r="D756" s="65"/>
      <c r="E756" s="65"/>
    </row>
    <row r="757" spans="1:5" x14ac:dyDescent="0.2">
      <c r="A757" s="48"/>
      <c r="B757" s="65"/>
      <c r="C757" s="65"/>
      <c r="D757" s="65"/>
      <c r="E757" s="65"/>
    </row>
    <row r="758" spans="1:5" x14ac:dyDescent="0.2">
      <c r="A758" s="48"/>
      <c r="B758" s="65"/>
      <c r="C758" s="65"/>
      <c r="D758" s="65"/>
      <c r="E758" s="65"/>
    </row>
    <row r="759" spans="1:5" x14ac:dyDescent="0.2">
      <c r="A759" s="48"/>
      <c r="B759" s="65"/>
      <c r="C759" s="65"/>
      <c r="D759" s="65"/>
      <c r="E759" s="65"/>
    </row>
    <row r="760" spans="1:5" x14ac:dyDescent="0.2">
      <c r="A760" s="48"/>
      <c r="B760" s="65"/>
      <c r="C760" s="65"/>
      <c r="D760" s="65"/>
      <c r="E760" s="65"/>
    </row>
    <row r="761" spans="1:5" x14ac:dyDescent="0.2">
      <c r="A761" s="48"/>
      <c r="B761" s="65"/>
      <c r="C761" s="65"/>
      <c r="D761" s="65"/>
      <c r="E761" s="65"/>
    </row>
    <row r="762" spans="1:5" x14ac:dyDescent="0.2">
      <c r="A762" s="48"/>
      <c r="B762" s="65"/>
      <c r="C762" s="65"/>
      <c r="D762" s="65"/>
      <c r="E762" s="65"/>
    </row>
    <row r="763" spans="1:5" x14ac:dyDescent="0.2">
      <c r="A763" s="48"/>
      <c r="B763" s="65"/>
      <c r="C763" s="65"/>
      <c r="D763" s="65"/>
      <c r="E763" s="65"/>
    </row>
    <row r="764" spans="1:5" x14ac:dyDescent="0.2">
      <c r="A764" s="48"/>
      <c r="B764" s="65"/>
      <c r="C764" s="65"/>
      <c r="D764" s="65"/>
      <c r="E764" s="65"/>
    </row>
    <row r="765" spans="1:5" x14ac:dyDescent="0.2">
      <c r="A765" s="48"/>
      <c r="B765" s="65"/>
      <c r="C765" s="65"/>
      <c r="D765" s="65"/>
      <c r="E765" s="65"/>
    </row>
    <row r="766" spans="1:5" x14ac:dyDescent="0.2">
      <c r="A766" s="48"/>
      <c r="B766" s="65"/>
      <c r="C766" s="65"/>
      <c r="D766" s="65"/>
      <c r="E766" s="65"/>
    </row>
    <row r="767" spans="1:5" x14ac:dyDescent="0.2">
      <c r="A767" s="48"/>
      <c r="B767" s="65"/>
      <c r="C767" s="65"/>
      <c r="D767" s="65"/>
      <c r="E767" s="65"/>
    </row>
    <row r="768" spans="1:5" x14ac:dyDescent="0.2">
      <c r="A768" s="48"/>
      <c r="B768" s="65"/>
      <c r="C768" s="65"/>
      <c r="D768" s="65"/>
      <c r="E768" s="65"/>
    </row>
    <row r="769" spans="1:5" x14ac:dyDescent="0.2">
      <c r="A769" s="48"/>
      <c r="B769" s="65"/>
      <c r="C769" s="65"/>
      <c r="D769" s="65"/>
      <c r="E769" s="65"/>
    </row>
    <row r="770" spans="1:5" x14ac:dyDescent="0.2">
      <c r="A770" s="48"/>
      <c r="B770" s="65"/>
      <c r="C770" s="65"/>
      <c r="D770" s="65"/>
      <c r="E770" s="65"/>
    </row>
    <row r="771" spans="1:5" x14ac:dyDescent="0.2">
      <c r="A771" s="48"/>
      <c r="B771" s="65"/>
      <c r="C771" s="65"/>
      <c r="D771" s="65"/>
      <c r="E771" s="65"/>
    </row>
    <row r="772" spans="1:5" x14ac:dyDescent="0.2">
      <c r="A772" s="48"/>
      <c r="B772" s="65"/>
      <c r="C772" s="65"/>
      <c r="D772" s="65"/>
      <c r="E772" s="65"/>
    </row>
    <row r="773" spans="1:5" x14ac:dyDescent="0.2">
      <c r="A773" s="48"/>
      <c r="B773" s="65"/>
      <c r="C773" s="65"/>
      <c r="D773" s="65"/>
      <c r="E773" s="65"/>
    </row>
    <row r="774" spans="1:5" x14ac:dyDescent="0.2">
      <c r="A774" s="48"/>
      <c r="B774" s="65"/>
      <c r="C774" s="65"/>
      <c r="D774" s="65"/>
      <c r="E774" s="65"/>
    </row>
    <row r="775" spans="1:5" x14ac:dyDescent="0.2">
      <c r="A775" s="48"/>
      <c r="B775" s="65"/>
      <c r="C775" s="65"/>
      <c r="D775" s="65"/>
      <c r="E775" s="65"/>
    </row>
    <row r="776" spans="1:5" x14ac:dyDescent="0.2">
      <c r="A776" s="48"/>
      <c r="B776" s="65"/>
      <c r="C776" s="65"/>
      <c r="D776" s="65"/>
      <c r="E776" s="65"/>
    </row>
    <row r="777" spans="1:5" x14ac:dyDescent="0.2">
      <c r="A777" s="48"/>
      <c r="B777" s="65"/>
      <c r="C777" s="65"/>
      <c r="D777" s="65"/>
      <c r="E777" s="65"/>
    </row>
    <row r="778" spans="1:5" x14ac:dyDescent="0.2">
      <c r="A778" s="48"/>
      <c r="B778" s="65"/>
      <c r="C778" s="65"/>
      <c r="D778" s="65"/>
      <c r="E778" s="65"/>
    </row>
    <row r="779" spans="1:5" x14ac:dyDescent="0.2">
      <c r="A779" s="48"/>
      <c r="B779" s="65"/>
      <c r="C779" s="65"/>
      <c r="D779" s="65"/>
      <c r="E779" s="65"/>
    </row>
    <row r="780" spans="1:5" x14ac:dyDescent="0.2">
      <c r="A780" s="48"/>
      <c r="B780" s="65"/>
      <c r="C780" s="65"/>
      <c r="D780" s="65"/>
      <c r="E780" s="65"/>
    </row>
    <row r="781" spans="1:5" x14ac:dyDescent="0.2">
      <c r="A781" s="48"/>
      <c r="B781" s="65"/>
      <c r="C781" s="65"/>
      <c r="D781" s="65"/>
      <c r="E781" s="65"/>
    </row>
    <row r="782" spans="1:5" x14ac:dyDescent="0.2">
      <c r="A782" s="48"/>
      <c r="B782" s="65"/>
      <c r="C782" s="65"/>
      <c r="D782" s="65"/>
      <c r="E782" s="65"/>
    </row>
    <row r="783" spans="1:5" x14ac:dyDescent="0.2">
      <c r="A783" s="48"/>
      <c r="B783" s="65"/>
      <c r="C783" s="65"/>
      <c r="D783" s="65"/>
      <c r="E783" s="65"/>
    </row>
    <row r="784" spans="1:5" x14ac:dyDescent="0.2">
      <c r="A784" s="48"/>
      <c r="B784" s="65"/>
      <c r="C784" s="65"/>
      <c r="D784" s="65"/>
      <c r="E784" s="65"/>
    </row>
    <row r="785" spans="1:5" x14ac:dyDescent="0.2">
      <c r="A785" s="48"/>
      <c r="B785" s="65"/>
      <c r="C785" s="65"/>
      <c r="D785" s="65"/>
      <c r="E785" s="65"/>
    </row>
    <row r="786" spans="1:5" x14ac:dyDescent="0.2">
      <c r="A786" s="48"/>
      <c r="B786" s="65"/>
      <c r="C786" s="65"/>
      <c r="D786" s="65"/>
      <c r="E786" s="65"/>
    </row>
    <row r="787" spans="1:5" x14ac:dyDescent="0.2">
      <c r="A787" s="48"/>
      <c r="B787" s="65"/>
      <c r="C787" s="65"/>
      <c r="D787" s="65"/>
      <c r="E787" s="65"/>
    </row>
    <row r="788" spans="1:5" x14ac:dyDescent="0.2">
      <c r="A788" s="48"/>
      <c r="B788" s="65"/>
      <c r="C788" s="65"/>
      <c r="D788" s="65"/>
      <c r="E788" s="65"/>
    </row>
    <row r="789" spans="1:5" x14ac:dyDescent="0.2">
      <c r="A789" s="48"/>
      <c r="B789" s="65"/>
      <c r="C789" s="65"/>
      <c r="D789" s="65"/>
      <c r="E789" s="65"/>
    </row>
    <row r="790" spans="1:5" x14ac:dyDescent="0.2">
      <c r="A790" s="48"/>
      <c r="B790" s="65"/>
      <c r="C790" s="65"/>
      <c r="D790" s="65"/>
      <c r="E790" s="65"/>
    </row>
    <row r="791" spans="1:5" x14ac:dyDescent="0.2">
      <c r="A791" s="48"/>
      <c r="B791" s="65"/>
      <c r="C791" s="65"/>
      <c r="D791" s="65"/>
      <c r="E791" s="65"/>
    </row>
    <row r="792" spans="1:5" x14ac:dyDescent="0.2">
      <c r="A792" s="48"/>
      <c r="B792" s="65"/>
      <c r="C792" s="65"/>
      <c r="D792" s="65"/>
      <c r="E792" s="65"/>
    </row>
    <row r="793" spans="1:5" x14ac:dyDescent="0.2">
      <c r="A793" s="48"/>
      <c r="B793" s="65"/>
      <c r="C793" s="65"/>
      <c r="D793" s="65"/>
      <c r="E793" s="65"/>
    </row>
    <row r="794" spans="1:5" x14ac:dyDescent="0.2">
      <c r="A794" s="48"/>
      <c r="B794" s="65"/>
      <c r="C794" s="65"/>
      <c r="D794" s="65"/>
      <c r="E794" s="65"/>
    </row>
    <row r="795" spans="1:5" x14ac:dyDescent="0.2">
      <c r="A795" s="48"/>
      <c r="B795" s="65"/>
      <c r="C795" s="65"/>
      <c r="D795" s="65"/>
      <c r="E795" s="65"/>
    </row>
    <row r="796" spans="1:5" x14ac:dyDescent="0.2">
      <c r="A796" s="48"/>
      <c r="B796" s="65"/>
      <c r="C796" s="65"/>
      <c r="D796" s="65"/>
      <c r="E796" s="65"/>
    </row>
    <row r="797" spans="1:5" x14ac:dyDescent="0.2">
      <c r="A797" s="48"/>
      <c r="B797" s="65"/>
      <c r="C797" s="65"/>
      <c r="D797" s="65"/>
      <c r="E797" s="65"/>
    </row>
    <row r="798" spans="1:5" x14ac:dyDescent="0.2">
      <c r="A798" s="48"/>
      <c r="B798" s="65"/>
      <c r="C798" s="65"/>
      <c r="D798" s="65"/>
      <c r="E798" s="65"/>
    </row>
    <row r="799" spans="1:5" x14ac:dyDescent="0.2">
      <c r="A799" s="48"/>
      <c r="B799" s="65"/>
      <c r="C799" s="65"/>
      <c r="D799" s="65"/>
      <c r="E799" s="65"/>
    </row>
    <row r="800" spans="1:5" x14ac:dyDescent="0.2">
      <c r="A800" s="48"/>
      <c r="B800" s="65"/>
      <c r="C800" s="65"/>
      <c r="D800" s="65"/>
      <c r="E800" s="65"/>
    </row>
    <row r="801" spans="1:5" x14ac:dyDescent="0.2">
      <c r="A801" s="48"/>
      <c r="B801" s="65"/>
      <c r="C801" s="65"/>
      <c r="D801" s="65"/>
      <c r="E801" s="65"/>
    </row>
    <row r="802" spans="1:5" x14ac:dyDescent="0.2">
      <c r="A802" s="48"/>
      <c r="B802" s="65"/>
      <c r="C802" s="65"/>
      <c r="D802" s="65"/>
      <c r="E802" s="65"/>
    </row>
    <row r="803" spans="1:5" x14ac:dyDescent="0.2">
      <c r="A803" s="48"/>
      <c r="B803" s="65"/>
      <c r="C803" s="65"/>
      <c r="D803" s="65"/>
      <c r="E803" s="65"/>
    </row>
    <row r="804" spans="1:5" x14ac:dyDescent="0.2">
      <c r="A804" s="48"/>
      <c r="B804" s="65"/>
      <c r="C804" s="65"/>
      <c r="D804" s="65"/>
      <c r="E804" s="65"/>
    </row>
    <row r="805" spans="1:5" x14ac:dyDescent="0.2">
      <c r="A805" s="48"/>
      <c r="B805" s="65"/>
      <c r="C805" s="65"/>
      <c r="D805" s="65"/>
      <c r="E805" s="65"/>
    </row>
    <row r="806" spans="1:5" x14ac:dyDescent="0.2">
      <c r="A806" s="48"/>
      <c r="B806" s="65"/>
      <c r="C806" s="65"/>
      <c r="D806" s="65"/>
      <c r="E806" s="65"/>
    </row>
    <row r="807" spans="1:5" x14ac:dyDescent="0.2">
      <c r="A807" s="48"/>
      <c r="B807" s="65"/>
      <c r="C807" s="65"/>
      <c r="D807" s="65"/>
      <c r="E807" s="65"/>
    </row>
    <row r="808" spans="1:5" x14ac:dyDescent="0.2">
      <c r="A808" s="48"/>
      <c r="B808" s="65"/>
      <c r="C808" s="65"/>
      <c r="D808" s="65"/>
      <c r="E808" s="65"/>
    </row>
    <row r="809" spans="1:5" x14ac:dyDescent="0.2">
      <c r="A809" s="48"/>
      <c r="B809" s="65"/>
      <c r="C809" s="65"/>
      <c r="D809" s="65"/>
      <c r="E809" s="65"/>
    </row>
    <row r="810" spans="1:5" x14ac:dyDescent="0.2">
      <c r="A810" s="48"/>
      <c r="B810" s="65"/>
      <c r="C810" s="65"/>
      <c r="D810" s="65"/>
      <c r="E810" s="65"/>
    </row>
    <row r="811" spans="1:5" x14ac:dyDescent="0.2">
      <c r="A811" s="48"/>
      <c r="B811" s="65"/>
      <c r="C811" s="65"/>
      <c r="D811" s="65"/>
      <c r="E811" s="65"/>
    </row>
    <row r="812" spans="1:5" x14ac:dyDescent="0.2">
      <c r="A812" s="48"/>
      <c r="B812" s="65"/>
      <c r="C812" s="65"/>
      <c r="D812" s="65"/>
      <c r="E812" s="65"/>
    </row>
    <row r="813" spans="1:5" x14ac:dyDescent="0.2">
      <c r="A813" s="48"/>
      <c r="B813" s="65"/>
      <c r="C813" s="65"/>
      <c r="D813" s="65"/>
      <c r="E813" s="65"/>
    </row>
    <row r="814" spans="1:5" x14ac:dyDescent="0.2">
      <c r="A814" s="48"/>
      <c r="B814" s="65"/>
      <c r="C814" s="65"/>
      <c r="D814" s="65"/>
      <c r="E814" s="65"/>
    </row>
    <row r="815" spans="1:5" x14ac:dyDescent="0.2">
      <c r="A815" s="48"/>
      <c r="B815" s="65"/>
      <c r="C815" s="65"/>
      <c r="D815" s="65"/>
      <c r="E815" s="65"/>
    </row>
    <row r="816" spans="1:5" x14ac:dyDescent="0.2">
      <c r="A816" s="48"/>
      <c r="B816" s="65"/>
      <c r="C816" s="65"/>
      <c r="D816" s="65"/>
      <c r="E816" s="65"/>
    </row>
    <row r="817" spans="1:5" x14ac:dyDescent="0.2">
      <c r="A817" s="48"/>
      <c r="B817" s="65"/>
      <c r="C817" s="65"/>
      <c r="D817" s="65"/>
      <c r="E817" s="65"/>
    </row>
    <row r="818" spans="1:5" x14ac:dyDescent="0.2">
      <c r="A818" s="48"/>
      <c r="B818" s="65"/>
      <c r="C818" s="65"/>
      <c r="D818" s="65"/>
      <c r="E818" s="65"/>
    </row>
    <row r="819" spans="1:5" x14ac:dyDescent="0.2">
      <c r="A819" s="48"/>
      <c r="B819" s="65"/>
      <c r="C819" s="65"/>
      <c r="D819" s="65"/>
      <c r="E819" s="65"/>
    </row>
    <row r="820" spans="1:5" x14ac:dyDescent="0.2">
      <c r="A820" s="48"/>
      <c r="B820" s="65"/>
      <c r="C820" s="65"/>
      <c r="D820" s="65"/>
      <c r="E820" s="65"/>
    </row>
    <row r="821" spans="1:5" x14ac:dyDescent="0.2">
      <c r="A821" s="48"/>
      <c r="B821" s="65"/>
      <c r="C821" s="65"/>
      <c r="D821" s="65"/>
      <c r="E821" s="65"/>
    </row>
    <row r="822" spans="1:5" x14ac:dyDescent="0.2">
      <c r="A822" s="48"/>
      <c r="B822" s="65"/>
      <c r="C822" s="65"/>
      <c r="D822" s="65"/>
      <c r="E822" s="65"/>
    </row>
    <row r="823" spans="1:5" x14ac:dyDescent="0.2">
      <c r="A823" s="48"/>
      <c r="B823" s="65"/>
      <c r="C823" s="65"/>
      <c r="D823" s="65"/>
      <c r="E823" s="65"/>
    </row>
    <row r="824" spans="1:5" x14ac:dyDescent="0.2">
      <c r="A824" s="48"/>
      <c r="B824" s="65"/>
      <c r="C824" s="65"/>
      <c r="D824" s="65"/>
      <c r="E824" s="65"/>
    </row>
    <row r="825" spans="1:5" x14ac:dyDescent="0.2">
      <c r="A825" s="48"/>
      <c r="B825" s="65"/>
      <c r="C825" s="65"/>
      <c r="D825" s="65"/>
      <c r="E825" s="65"/>
    </row>
    <row r="826" spans="1:5" x14ac:dyDescent="0.2">
      <c r="A826" s="48"/>
      <c r="B826" s="65"/>
      <c r="C826" s="65"/>
      <c r="D826" s="65"/>
      <c r="E826" s="65"/>
    </row>
    <row r="827" spans="1:5" x14ac:dyDescent="0.2">
      <c r="A827" s="48"/>
      <c r="B827" s="65"/>
      <c r="C827" s="65"/>
      <c r="D827" s="65"/>
      <c r="E827" s="65"/>
    </row>
    <row r="828" spans="1:5" x14ac:dyDescent="0.2">
      <c r="A828" s="48"/>
      <c r="B828" s="65"/>
      <c r="C828" s="65"/>
      <c r="D828" s="65"/>
      <c r="E828" s="65"/>
    </row>
    <row r="829" spans="1:5" x14ac:dyDescent="0.2">
      <c r="A829" s="48"/>
      <c r="B829" s="65"/>
      <c r="C829" s="65"/>
      <c r="D829" s="65"/>
      <c r="E829" s="65"/>
    </row>
    <row r="830" spans="1:5" x14ac:dyDescent="0.2">
      <c r="A830" s="48"/>
      <c r="B830" s="65"/>
      <c r="C830" s="65"/>
      <c r="D830" s="65"/>
      <c r="E830" s="65"/>
    </row>
    <row r="831" spans="1:5" x14ac:dyDescent="0.2">
      <c r="A831" s="48"/>
      <c r="B831" s="65"/>
      <c r="C831" s="65"/>
      <c r="D831" s="65"/>
      <c r="E831" s="65"/>
    </row>
    <row r="832" spans="1:5" x14ac:dyDescent="0.2">
      <c r="A832" s="48"/>
      <c r="B832" s="65"/>
      <c r="C832" s="65"/>
      <c r="D832" s="65"/>
      <c r="E832" s="65"/>
    </row>
    <row r="833" spans="1:5" x14ac:dyDescent="0.2">
      <c r="A833" s="48"/>
      <c r="B833" s="65"/>
      <c r="C833" s="65"/>
      <c r="D833" s="65"/>
      <c r="E833" s="65"/>
    </row>
    <row r="834" spans="1:5" x14ac:dyDescent="0.2">
      <c r="A834" s="48"/>
      <c r="B834" s="65"/>
      <c r="C834" s="65"/>
      <c r="D834" s="65"/>
      <c r="E834" s="65"/>
    </row>
    <row r="835" spans="1:5" x14ac:dyDescent="0.2">
      <c r="A835" s="48"/>
      <c r="B835" s="65"/>
      <c r="C835" s="65"/>
      <c r="D835" s="65"/>
      <c r="E835" s="65"/>
    </row>
    <row r="836" spans="1:5" x14ac:dyDescent="0.2">
      <c r="A836" s="48"/>
      <c r="B836" s="65"/>
      <c r="C836" s="65"/>
      <c r="D836" s="65"/>
      <c r="E836" s="65"/>
    </row>
    <row r="837" spans="1:5" x14ac:dyDescent="0.2">
      <c r="A837" s="48"/>
      <c r="B837" s="65"/>
      <c r="C837" s="65"/>
      <c r="D837" s="65"/>
      <c r="E837" s="65"/>
    </row>
    <row r="838" spans="1:5" x14ac:dyDescent="0.2">
      <c r="A838" s="48"/>
      <c r="B838" s="65"/>
      <c r="C838" s="65"/>
      <c r="D838" s="65"/>
      <c r="E838" s="65"/>
    </row>
    <row r="839" spans="1:5" x14ac:dyDescent="0.2">
      <c r="A839" s="48"/>
      <c r="B839" s="65"/>
      <c r="C839" s="65"/>
      <c r="D839" s="65"/>
      <c r="E839" s="65"/>
    </row>
    <row r="840" spans="1:5" x14ac:dyDescent="0.2">
      <c r="A840" s="48"/>
      <c r="B840" s="65"/>
      <c r="C840" s="65"/>
      <c r="D840" s="65"/>
      <c r="E840" s="65"/>
    </row>
    <row r="841" spans="1:5" x14ac:dyDescent="0.2">
      <c r="A841" s="48"/>
      <c r="B841" s="65"/>
      <c r="C841" s="65"/>
      <c r="D841" s="65"/>
      <c r="E841" s="65"/>
    </row>
    <row r="842" spans="1:5" x14ac:dyDescent="0.2">
      <c r="A842" s="48"/>
      <c r="B842" s="65"/>
      <c r="C842" s="65"/>
      <c r="D842" s="65"/>
      <c r="E842" s="65"/>
    </row>
    <row r="843" spans="1:5" x14ac:dyDescent="0.2">
      <c r="A843" s="48"/>
      <c r="B843" s="65"/>
      <c r="C843" s="65"/>
      <c r="D843" s="65"/>
      <c r="E843" s="65"/>
    </row>
    <row r="844" spans="1:5" x14ac:dyDescent="0.2">
      <c r="A844" s="48"/>
      <c r="B844" s="65"/>
      <c r="C844" s="65"/>
      <c r="D844" s="65"/>
      <c r="E844" s="65"/>
    </row>
    <row r="845" spans="1:5" x14ac:dyDescent="0.2">
      <c r="A845" s="48"/>
      <c r="B845" s="65"/>
      <c r="C845" s="65"/>
      <c r="D845" s="65"/>
      <c r="E845" s="65"/>
    </row>
    <row r="846" spans="1:5" x14ac:dyDescent="0.2">
      <c r="A846" s="48"/>
      <c r="B846" s="65"/>
      <c r="C846" s="65"/>
      <c r="D846" s="65"/>
      <c r="E846" s="65"/>
    </row>
    <row r="847" spans="1:5" x14ac:dyDescent="0.2">
      <c r="A847" s="48"/>
      <c r="B847" s="65"/>
      <c r="C847" s="65"/>
      <c r="D847" s="65"/>
      <c r="E847" s="65"/>
    </row>
    <row r="848" spans="1:5" x14ac:dyDescent="0.2">
      <c r="A848" s="48"/>
      <c r="B848" s="65"/>
      <c r="C848" s="65"/>
      <c r="D848" s="65"/>
      <c r="E848" s="65"/>
    </row>
    <row r="849" spans="1:5" x14ac:dyDescent="0.2">
      <c r="A849" s="48"/>
      <c r="B849" s="65"/>
      <c r="C849" s="65"/>
      <c r="D849" s="65"/>
      <c r="E849" s="65"/>
    </row>
    <row r="850" spans="1:5" x14ac:dyDescent="0.2">
      <c r="A850" s="48"/>
      <c r="B850" s="65"/>
      <c r="C850" s="65"/>
      <c r="D850" s="65"/>
      <c r="E850" s="65"/>
    </row>
    <row r="851" spans="1:5" x14ac:dyDescent="0.2">
      <c r="A851" s="48"/>
      <c r="B851" s="65"/>
      <c r="C851" s="65"/>
      <c r="D851" s="65"/>
      <c r="E851" s="65"/>
    </row>
    <row r="852" spans="1:5" x14ac:dyDescent="0.2">
      <c r="A852" s="48"/>
      <c r="B852" s="65"/>
      <c r="C852" s="65"/>
      <c r="D852" s="65"/>
      <c r="E852" s="65"/>
    </row>
    <row r="853" spans="1:5" x14ac:dyDescent="0.2">
      <c r="A853" s="48"/>
      <c r="B853" s="65"/>
      <c r="C853" s="65"/>
      <c r="D853" s="65"/>
      <c r="E853" s="65"/>
    </row>
    <row r="854" spans="1:5" x14ac:dyDescent="0.2">
      <c r="A854" s="48"/>
      <c r="B854" s="65"/>
      <c r="C854" s="65"/>
      <c r="D854" s="65"/>
      <c r="E854" s="65"/>
    </row>
    <row r="855" spans="1:5" x14ac:dyDescent="0.2">
      <c r="A855" s="48"/>
      <c r="B855" s="65"/>
      <c r="C855" s="65"/>
      <c r="D855" s="65"/>
      <c r="E855" s="65"/>
    </row>
    <row r="856" spans="1:5" x14ac:dyDescent="0.2">
      <c r="A856" s="48"/>
      <c r="B856" s="65"/>
      <c r="C856" s="65"/>
      <c r="D856" s="65"/>
      <c r="E856" s="65"/>
    </row>
    <row r="857" spans="1:5" x14ac:dyDescent="0.2">
      <c r="A857" s="48"/>
      <c r="B857" s="65"/>
      <c r="C857" s="65"/>
      <c r="D857" s="65"/>
      <c r="E857" s="65"/>
    </row>
    <row r="858" spans="1:5" x14ac:dyDescent="0.2">
      <c r="A858" s="48"/>
      <c r="B858" s="65"/>
      <c r="C858" s="65"/>
      <c r="D858" s="65"/>
      <c r="E858" s="65"/>
    </row>
    <row r="859" spans="1:5" x14ac:dyDescent="0.2">
      <c r="A859" s="48"/>
      <c r="B859" s="65"/>
      <c r="C859" s="65"/>
      <c r="D859" s="65"/>
      <c r="E859" s="65"/>
    </row>
    <row r="860" spans="1:5" x14ac:dyDescent="0.2">
      <c r="A860" s="48"/>
      <c r="B860" s="65"/>
      <c r="C860" s="65"/>
      <c r="D860" s="65"/>
      <c r="E860" s="65"/>
    </row>
    <row r="861" spans="1:5" x14ac:dyDescent="0.2">
      <c r="A861" s="48"/>
      <c r="B861" s="65"/>
      <c r="C861" s="65"/>
      <c r="D861" s="65"/>
      <c r="E861" s="65"/>
    </row>
    <row r="862" spans="1:5" x14ac:dyDescent="0.2">
      <c r="A862" s="48"/>
      <c r="B862" s="65"/>
      <c r="C862" s="65"/>
      <c r="D862" s="65"/>
      <c r="E862" s="65"/>
    </row>
    <row r="863" spans="1:5" x14ac:dyDescent="0.2">
      <c r="A863" s="48"/>
      <c r="B863" s="65"/>
      <c r="C863" s="65"/>
      <c r="D863" s="65"/>
      <c r="E863" s="65"/>
    </row>
    <row r="864" spans="1:5" x14ac:dyDescent="0.2">
      <c r="A864" s="48"/>
      <c r="B864" s="65"/>
      <c r="C864" s="65"/>
      <c r="D864" s="65"/>
      <c r="E864" s="65"/>
    </row>
    <row r="865" spans="1:5" x14ac:dyDescent="0.2">
      <c r="A865" s="48"/>
      <c r="B865" s="65"/>
      <c r="C865" s="65"/>
      <c r="D865" s="65"/>
      <c r="E865" s="65"/>
    </row>
    <row r="866" spans="1:5" x14ac:dyDescent="0.2">
      <c r="A866" s="48"/>
      <c r="B866" s="65"/>
      <c r="C866" s="65"/>
      <c r="D866" s="65"/>
      <c r="E866" s="65"/>
    </row>
    <row r="867" spans="1:5" x14ac:dyDescent="0.2">
      <c r="A867" s="48"/>
      <c r="B867" s="65"/>
      <c r="C867" s="65"/>
      <c r="D867" s="65"/>
      <c r="E867" s="65"/>
    </row>
    <row r="868" spans="1:5" x14ac:dyDescent="0.2">
      <c r="A868" s="48"/>
      <c r="B868" s="65"/>
      <c r="C868" s="65"/>
      <c r="D868" s="65"/>
      <c r="E868" s="65"/>
    </row>
    <row r="869" spans="1:5" x14ac:dyDescent="0.2">
      <c r="A869" s="48"/>
      <c r="B869" s="65"/>
      <c r="C869" s="65"/>
      <c r="D869" s="65"/>
      <c r="E869" s="65"/>
    </row>
    <row r="870" spans="1:5" x14ac:dyDescent="0.2">
      <c r="A870" s="48"/>
      <c r="B870" s="65"/>
      <c r="C870" s="65"/>
      <c r="D870" s="65"/>
      <c r="E870" s="65"/>
    </row>
    <row r="871" spans="1:5" x14ac:dyDescent="0.2">
      <c r="A871" s="48"/>
      <c r="B871" s="65"/>
      <c r="C871" s="65"/>
      <c r="D871" s="65"/>
      <c r="E871" s="65"/>
    </row>
    <row r="872" spans="1:5" x14ac:dyDescent="0.2">
      <c r="A872" s="48"/>
      <c r="B872" s="65"/>
      <c r="C872" s="65"/>
      <c r="D872" s="65"/>
      <c r="E872" s="65"/>
    </row>
    <row r="873" spans="1:5" x14ac:dyDescent="0.2">
      <c r="A873" s="48"/>
      <c r="B873" s="65"/>
      <c r="C873" s="65"/>
      <c r="D873" s="65"/>
      <c r="E873" s="65"/>
    </row>
    <row r="874" spans="1:5" x14ac:dyDescent="0.2">
      <c r="A874" s="48"/>
      <c r="B874" s="65"/>
      <c r="C874" s="65"/>
      <c r="D874" s="65"/>
      <c r="E874" s="65"/>
    </row>
    <row r="875" spans="1:5" x14ac:dyDescent="0.2">
      <c r="A875" s="48"/>
      <c r="B875" s="65"/>
      <c r="C875" s="65"/>
      <c r="D875" s="65"/>
      <c r="E875" s="65"/>
    </row>
    <row r="876" spans="1:5" x14ac:dyDescent="0.2">
      <c r="A876" s="48"/>
      <c r="B876" s="65"/>
      <c r="C876" s="65"/>
      <c r="D876" s="65"/>
      <c r="E876" s="65"/>
    </row>
    <row r="877" spans="1:5" x14ac:dyDescent="0.2">
      <c r="A877" s="48"/>
      <c r="B877" s="65"/>
      <c r="C877" s="65"/>
      <c r="D877" s="65"/>
      <c r="E877" s="65"/>
    </row>
    <row r="878" spans="1:5" x14ac:dyDescent="0.2">
      <c r="A878" s="48"/>
      <c r="B878" s="65"/>
      <c r="C878" s="65"/>
      <c r="D878" s="65"/>
      <c r="E878" s="65"/>
    </row>
    <row r="879" spans="1:5" x14ac:dyDescent="0.2">
      <c r="A879" s="48"/>
      <c r="B879" s="65"/>
      <c r="C879" s="65"/>
      <c r="D879" s="65"/>
      <c r="E879" s="65"/>
    </row>
    <row r="880" spans="1:5" x14ac:dyDescent="0.2">
      <c r="A880" s="48"/>
      <c r="B880" s="65"/>
      <c r="C880" s="65"/>
      <c r="D880" s="65"/>
      <c r="E880" s="65"/>
    </row>
    <row r="881" spans="1:5" x14ac:dyDescent="0.2">
      <c r="A881" s="48"/>
      <c r="B881" s="65"/>
      <c r="C881" s="65"/>
      <c r="D881" s="65"/>
      <c r="E881" s="65"/>
    </row>
    <row r="882" spans="1:5" x14ac:dyDescent="0.2">
      <c r="A882" s="48"/>
      <c r="B882" s="65"/>
      <c r="C882" s="65"/>
      <c r="D882" s="65"/>
      <c r="E882" s="65"/>
    </row>
    <row r="883" spans="1:5" x14ac:dyDescent="0.2">
      <c r="A883" s="48"/>
      <c r="B883" s="65"/>
      <c r="C883" s="65"/>
      <c r="D883" s="65"/>
      <c r="E883" s="65"/>
    </row>
    <row r="884" spans="1:5" x14ac:dyDescent="0.2">
      <c r="A884" s="48"/>
      <c r="B884" s="65"/>
      <c r="C884" s="65"/>
      <c r="D884" s="65"/>
      <c r="E884" s="65"/>
    </row>
    <row r="885" spans="1:5" x14ac:dyDescent="0.2">
      <c r="A885" s="48"/>
      <c r="B885" s="65"/>
      <c r="C885" s="65"/>
      <c r="D885" s="65"/>
      <c r="E885" s="65"/>
    </row>
    <row r="886" spans="1:5" x14ac:dyDescent="0.2">
      <c r="A886" s="48"/>
      <c r="B886" s="65"/>
      <c r="C886" s="65"/>
      <c r="D886" s="65"/>
      <c r="E886" s="65"/>
    </row>
    <row r="887" spans="1:5" x14ac:dyDescent="0.2">
      <c r="A887" s="48"/>
      <c r="B887" s="65"/>
      <c r="C887" s="65"/>
      <c r="D887" s="65"/>
      <c r="E887" s="65"/>
    </row>
    <row r="888" spans="1:5" x14ac:dyDescent="0.2">
      <c r="A888" s="48"/>
      <c r="B888" s="65"/>
      <c r="C888" s="65"/>
      <c r="D888" s="65"/>
      <c r="E888" s="65"/>
    </row>
    <row r="889" spans="1:5" x14ac:dyDescent="0.2">
      <c r="A889" s="48"/>
      <c r="B889" s="65"/>
      <c r="C889" s="65"/>
      <c r="D889" s="65"/>
      <c r="E889" s="65"/>
    </row>
    <row r="890" spans="1:5" x14ac:dyDescent="0.2">
      <c r="A890" s="48"/>
      <c r="B890" s="65"/>
      <c r="C890" s="65"/>
      <c r="D890" s="65"/>
      <c r="E890" s="65"/>
    </row>
    <row r="891" spans="1:5" x14ac:dyDescent="0.2">
      <c r="A891" s="48"/>
      <c r="B891" s="65"/>
      <c r="C891" s="65"/>
      <c r="D891" s="65"/>
      <c r="E891" s="65"/>
    </row>
    <row r="892" spans="1:5" x14ac:dyDescent="0.2">
      <c r="A892" s="48"/>
      <c r="B892" s="65"/>
      <c r="C892" s="65"/>
      <c r="D892" s="65"/>
      <c r="E892" s="65"/>
    </row>
    <row r="893" spans="1:5" x14ac:dyDescent="0.2">
      <c r="A893" s="48"/>
      <c r="B893" s="65"/>
      <c r="C893" s="65"/>
      <c r="D893" s="65"/>
      <c r="E893" s="65"/>
    </row>
    <row r="894" spans="1:5" x14ac:dyDescent="0.2">
      <c r="A894" s="48"/>
      <c r="B894" s="65"/>
      <c r="C894" s="65"/>
      <c r="D894" s="65"/>
      <c r="E894" s="65"/>
    </row>
    <row r="895" spans="1:5" x14ac:dyDescent="0.2">
      <c r="A895" s="48"/>
      <c r="B895" s="65"/>
      <c r="C895" s="65"/>
      <c r="D895" s="65"/>
      <c r="E895" s="65"/>
    </row>
    <row r="896" spans="1:5" x14ac:dyDescent="0.2">
      <c r="A896" s="48"/>
      <c r="B896" s="65"/>
      <c r="C896" s="65"/>
      <c r="D896" s="65"/>
      <c r="E896" s="65"/>
    </row>
    <row r="897" spans="1:5" x14ac:dyDescent="0.2">
      <c r="A897" s="48"/>
      <c r="B897" s="65"/>
      <c r="C897" s="65"/>
      <c r="D897" s="65"/>
      <c r="E897" s="65"/>
    </row>
    <row r="898" spans="1:5" x14ac:dyDescent="0.2">
      <c r="A898" s="48"/>
      <c r="B898" s="65"/>
      <c r="C898" s="65"/>
      <c r="D898" s="65"/>
      <c r="E898" s="65"/>
    </row>
    <row r="899" spans="1:5" x14ac:dyDescent="0.2">
      <c r="A899" s="48"/>
      <c r="B899" s="65"/>
      <c r="C899" s="65"/>
      <c r="D899" s="65"/>
      <c r="E899" s="65"/>
    </row>
    <row r="900" spans="1:5" x14ac:dyDescent="0.2">
      <c r="A900" s="48"/>
      <c r="B900" s="65"/>
      <c r="C900" s="65"/>
      <c r="D900" s="65"/>
      <c r="E900" s="65"/>
    </row>
    <row r="901" spans="1:5" x14ac:dyDescent="0.2">
      <c r="A901" s="48"/>
      <c r="B901" s="65"/>
      <c r="C901" s="65"/>
      <c r="D901" s="65"/>
      <c r="E901" s="65"/>
    </row>
    <row r="902" spans="1:5" x14ac:dyDescent="0.2">
      <c r="A902" s="48"/>
      <c r="B902" s="65"/>
      <c r="C902" s="65"/>
      <c r="D902" s="65"/>
      <c r="E902" s="65"/>
    </row>
    <row r="903" spans="1:5" x14ac:dyDescent="0.2">
      <c r="A903" s="48"/>
      <c r="B903" s="65"/>
      <c r="C903" s="65"/>
      <c r="D903" s="65"/>
      <c r="E903" s="65"/>
    </row>
    <row r="904" spans="1:5" x14ac:dyDescent="0.2">
      <c r="A904" s="48"/>
      <c r="B904" s="65"/>
      <c r="C904" s="65"/>
      <c r="D904" s="65"/>
      <c r="E904" s="65"/>
    </row>
    <row r="905" spans="1:5" x14ac:dyDescent="0.2">
      <c r="A905" s="48"/>
      <c r="B905" s="65"/>
      <c r="C905" s="65"/>
      <c r="D905" s="65"/>
      <c r="E905" s="65"/>
    </row>
    <row r="906" spans="1:5" x14ac:dyDescent="0.2">
      <c r="A906" s="48"/>
      <c r="B906" s="65"/>
      <c r="C906" s="65"/>
      <c r="D906" s="65"/>
      <c r="E906" s="65"/>
    </row>
    <row r="907" spans="1:5" x14ac:dyDescent="0.2">
      <c r="A907" s="48"/>
      <c r="B907" s="65"/>
      <c r="C907" s="65"/>
      <c r="D907" s="65"/>
      <c r="E907" s="65"/>
    </row>
    <row r="908" spans="1:5" x14ac:dyDescent="0.2">
      <c r="A908" s="48"/>
      <c r="B908" s="65"/>
      <c r="C908" s="65"/>
      <c r="D908" s="65"/>
      <c r="E908" s="65"/>
    </row>
    <row r="909" spans="1:5" x14ac:dyDescent="0.2">
      <c r="A909" s="48"/>
      <c r="B909" s="65"/>
      <c r="C909" s="65"/>
      <c r="D909" s="65"/>
      <c r="E909" s="65"/>
    </row>
    <row r="910" spans="1:5" x14ac:dyDescent="0.2">
      <c r="A910" s="48"/>
      <c r="B910" s="65"/>
      <c r="C910" s="65"/>
      <c r="D910" s="65"/>
      <c r="E910" s="65"/>
    </row>
    <row r="911" spans="1:5" x14ac:dyDescent="0.2">
      <c r="A911" s="48"/>
      <c r="B911" s="65"/>
      <c r="C911" s="65"/>
      <c r="D911" s="65"/>
      <c r="E911" s="65"/>
    </row>
    <row r="912" spans="1:5" x14ac:dyDescent="0.2">
      <c r="A912" s="48"/>
      <c r="B912" s="65"/>
      <c r="C912" s="65"/>
      <c r="D912" s="65"/>
      <c r="E912" s="65"/>
    </row>
    <row r="913" spans="1:5" x14ac:dyDescent="0.2">
      <c r="A913" s="48"/>
      <c r="B913" s="65"/>
      <c r="C913" s="65"/>
      <c r="D913" s="65"/>
      <c r="E913" s="65"/>
    </row>
    <row r="914" spans="1:5" x14ac:dyDescent="0.2">
      <c r="A914" s="48"/>
      <c r="B914" s="65"/>
      <c r="C914" s="65"/>
      <c r="D914" s="65"/>
      <c r="E914" s="65"/>
    </row>
    <row r="915" spans="1:5" x14ac:dyDescent="0.2">
      <c r="A915" s="48"/>
      <c r="B915" s="65"/>
      <c r="C915" s="65"/>
      <c r="D915" s="65"/>
      <c r="E915" s="65"/>
    </row>
    <row r="916" spans="1:5" x14ac:dyDescent="0.2">
      <c r="A916" s="48"/>
      <c r="B916" s="65"/>
      <c r="C916" s="65"/>
      <c r="D916" s="65"/>
      <c r="E916" s="65"/>
    </row>
    <row r="917" spans="1:5" x14ac:dyDescent="0.2">
      <c r="A917" s="48"/>
      <c r="B917" s="65"/>
      <c r="C917" s="65"/>
      <c r="D917" s="65"/>
      <c r="E917" s="65"/>
    </row>
    <row r="918" spans="1:5" x14ac:dyDescent="0.2">
      <c r="A918" s="48"/>
      <c r="B918" s="65"/>
      <c r="C918" s="65"/>
      <c r="D918" s="65"/>
      <c r="E918" s="65"/>
    </row>
    <row r="919" spans="1:5" x14ac:dyDescent="0.2">
      <c r="A919" s="48"/>
      <c r="B919" s="65"/>
      <c r="C919" s="65"/>
      <c r="D919" s="65"/>
      <c r="E919" s="65"/>
    </row>
    <row r="920" spans="1:5" x14ac:dyDescent="0.2">
      <c r="A920" s="48"/>
      <c r="B920" s="65"/>
      <c r="C920" s="65"/>
      <c r="D920" s="65"/>
      <c r="E920" s="65"/>
    </row>
    <row r="921" spans="1:5" x14ac:dyDescent="0.2">
      <c r="A921" s="48"/>
      <c r="B921" s="65"/>
      <c r="C921" s="65"/>
      <c r="D921" s="65"/>
      <c r="E921" s="65"/>
    </row>
    <row r="922" spans="1:5" x14ac:dyDescent="0.2">
      <c r="A922" s="48"/>
      <c r="B922" s="65"/>
      <c r="C922" s="65"/>
      <c r="D922" s="65"/>
      <c r="E922" s="65"/>
    </row>
    <row r="923" spans="1:5" x14ac:dyDescent="0.2">
      <c r="A923" s="48"/>
      <c r="B923" s="65"/>
      <c r="C923" s="65"/>
      <c r="D923" s="65"/>
      <c r="E923" s="65"/>
    </row>
    <row r="924" spans="1:5" x14ac:dyDescent="0.2">
      <c r="A924" s="48"/>
      <c r="B924" s="65"/>
      <c r="C924" s="65"/>
      <c r="D924" s="65"/>
      <c r="E924" s="65"/>
    </row>
    <row r="925" spans="1:5" x14ac:dyDescent="0.2">
      <c r="A925" s="48"/>
      <c r="B925" s="65"/>
      <c r="C925" s="65"/>
      <c r="D925" s="65"/>
      <c r="E925" s="65"/>
    </row>
    <row r="926" spans="1:5" x14ac:dyDescent="0.2">
      <c r="A926" s="48"/>
      <c r="B926" s="65"/>
      <c r="C926" s="65"/>
      <c r="D926" s="65"/>
      <c r="E926" s="65"/>
    </row>
    <row r="927" spans="1:5" x14ac:dyDescent="0.2">
      <c r="A927" s="48"/>
      <c r="B927" s="65"/>
      <c r="C927" s="65"/>
      <c r="D927" s="65"/>
      <c r="E927" s="65"/>
    </row>
    <row r="928" spans="1:5" x14ac:dyDescent="0.2">
      <c r="A928" s="48"/>
      <c r="B928" s="65"/>
      <c r="C928" s="65"/>
      <c r="D928" s="65"/>
      <c r="E928" s="65"/>
    </row>
    <row r="929" spans="1:5" x14ac:dyDescent="0.2">
      <c r="A929" s="48"/>
      <c r="B929" s="65"/>
      <c r="C929" s="65"/>
      <c r="D929" s="65"/>
      <c r="E929" s="65"/>
    </row>
    <row r="930" spans="1:5" x14ac:dyDescent="0.2">
      <c r="A930" s="48"/>
      <c r="B930" s="65"/>
      <c r="C930" s="65"/>
      <c r="D930" s="65"/>
      <c r="E930" s="65"/>
    </row>
    <row r="931" spans="1:5" x14ac:dyDescent="0.2">
      <c r="A931" s="48"/>
      <c r="B931" s="65"/>
      <c r="C931" s="65"/>
      <c r="D931" s="65"/>
      <c r="E931" s="65"/>
    </row>
    <row r="932" spans="1:5" x14ac:dyDescent="0.2">
      <c r="A932" s="48"/>
      <c r="B932" s="65"/>
      <c r="C932" s="65"/>
      <c r="D932" s="65"/>
      <c r="E932" s="65"/>
    </row>
    <row r="933" spans="1:5" x14ac:dyDescent="0.2">
      <c r="A933" s="48"/>
      <c r="B933" s="65"/>
      <c r="C933" s="65"/>
      <c r="D933" s="65"/>
      <c r="E933" s="65"/>
    </row>
    <row r="934" spans="1:5" x14ac:dyDescent="0.2">
      <c r="A934" s="48"/>
      <c r="B934" s="65"/>
      <c r="C934" s="65"/>
      <c r="D934" s="65"/>
      <c r="E934" s="65"/>
    </row>
    <row r="935" spans="1:5" x14ac:dyDescent="0.2">
      <c r="A935" s="48"/>
      <c r="B935" s="65"/>
      <c r="C935" s="65"/>
      <c r="D935" s="65"/>
      <c r="E935" s="65"/>
    </row>
    <row r="936" spans="1:5" x14ac:dyDescent="0.2">
      <c r="A936" s="48"/>
      <c r="B936" s="65"/>
      <c r="C936" s="65"/>
      <c r="D936" s="65"/>
      <c r="E936" s="65"/>
    </row>
    <row r="937" spans="1:5" x14ac:dyDescent="0.2">
      <c r="A937" s="48"/>
      <c r="B937" s="65"/>
      <c r="C937" s="65"/>
      <c r="D937" s="65"/>
      <c r="E937" s="65"/>
    </row>
    <row r="938" spans="1:5" x14ac:dyDescent="0.2">
      <c r="A938" s="48"/>
      <c r="B938" s="65"/>
      <c r="C938" s="65"/>
      <c r="D938" s="65"/>
      <c r="E938" s="65"/>
    </row>
    <row r="939" spans="1:5" x14ac:dyDescent="0.2">
      <c r="A939" s="48"/>
      <c r="B939" s="65"/>
      <c r="C939" s="65"/>
      <c r="D939" s="65"/>
      <c r="E939" s="65"/>
    </row>
    <row r="940" spans="1:5" x14ac:dyDescent="0.2">
      <c r="A940" s="48"/>
      <c r="B940" s="65"/>
      <c r="C940" s="65"/>
      <c r="D940" s="65"/>
      <c r="E940" s="65"/>
    </row>
    <row r="941" spans="1:5" x14ac:dyDescent="0.2">
      <c r="A941" s="48"/>
      <c r="B941" s="65"/>
      <c r="C941" s="65"/>
      <c r="D941" s="65"/>
      <c r="E941" s="65"/>
    </row>
    <row r="942" spans="1:5" x14ac:dyDescent="0.2">
      <c r="A942" s="48"/>
      <c r="B942" s="65"/>
      <c r="C942" s="65"/>
      <c r="D942" s="65"/>
      <c r="E942" s="65"/>
    </row>
    <row r="943" spans="1:5" x14ac:dyDescent="0.2">
      <c r="A943" s="48"/>
      <c r="B943" s="65"/>
      <c r="C943" s="65"/>
      <c r="D943" s="65"/>
      <c r="E943" s="65"/>
    </row>
    <row r="944" spans="1:5" x14ac:dyDescent="0.2">
      <c r="A944" s="48"/>
      <c r="B944" s="65"/>
      <c r="C944" s="65"/>
      <c r="D944" s="65"/>
      <c r="E944" s="65"/>
    </row>
    <row r="945" spans="1:5" x14ac:dyDescent="0.2">
      <c r="A945" s="48"/>
      <c r="B945" s="65"/>
      <c r="C945" s="65"/>
      <c r="D945" s="65"/>
      <c r="E945" s="65"/>
    </row>
    <row r="946" spans="1:5" x14ac:dyDescent="0.2">
      <c r="A946" s="48"/>
      <c r="B946" s="65"/>
      <c r="C946" s="65"/>
      <c r="D946" s="65"/>
      <c r="E946" s="65"/>
    </row>
    <row r="947" spans="1:5" x14ac:dyDescent="0.2">
      <c r="A947" s="48"/>
      <c r="B947" s="65"/>
      <c r="C947" s="65"/>
      <c r="D947" s="65"/>
      <c r="E947" s="65"/>
    </row>
    <row r="948" spans="1:5" x14ac:dyDescent="0.2">
      <c r="A948" s="48"/>
      <c r="B948" s="65"/>
      <c r="C948" s="65"/>
      <c r="D948" s="65"/>
      <c r="E948" s="65"/>
    </row>
    <row r="949" spans="1:5" x14ac:dyDescent="0.2">
      <c r="A949" s="48"/>
      <c r="B949" s="65"/>
      <c r="C949" s="65"/>
      <c r="D949" s="65"/>
      <c r="E949" s="65"/>
    </row>
    <row r="950" spans="1:5" x14ac:dyDescent="0.2">
      <c r="A950" s="48"/>
      <c r="B950" s="65"/>
      <c r="C950" s="65"/>
      <c r="D950" s="65"/>
      <c r="E950" s="65"/>
    </row>
    <row r="951" spans="1:5" x14ac:dyDescent="0.2">
      <c r="A951" s="48"/>
      <c r="B951" s="65"/>
      <c r="C951" s="65"/>
      <c r="D951" s="65"/>
      <c r="E951" s="65"/>
    </row>
    <row r="952" spans="1:5" x14ac:dyDescent="0.2">
      <c r="A952" s="48"/>
      <c r="B952" s="65"/>
      <c r="C952" s="65"/>
      <c r="D952" s="65"/>
      <c r="E952" s="65"/>
    </row>
    <row r="953" spans="1:5" x14ac:dyDescent="0.2">
      <c r="A953" s="48"/>
      <c r="B953" s="65"/>
      <c r="C953" s="65"/>
      <c r="D953" s="65"/>
      <c r="E953" s="65"/>
    </row>
    <row r="954" spans="1:5" x14ac:dyDescent="0.2">
      <c r="A954" s="48"/>
      <c r="B954" s="65"/>
      <c r="C954" s="65"/>
      <c r="D954" s="65"/>
      <c r="E954" s="65"/>
    </row>
    <row r="955" spans="1:5" x14ac:dyDescent="0.2">
      <c r="A955" s="48"/>
      <c r="B955" s="65"/>
      <c r="C955" s="65"/>
      <c r="D955" s="65"/>
      <c r="E955" s="65"/>
    </row>
    <row r="956" spans="1:5" x14ac:dyDescent="0.2">
      <c r="A956" s="48"/>
      <c r="B956" s="65"/>
      <c r="C956" s="65"/>
      <c r="D956" s="65"/>
      <c r="E956" s="65"/>
    </row>
    <row r="957" spans="1:5" x14ac:dyDescent="0.2">
      <c r="A957" s="48"/>
      <c r="B957" s="65"/>
      <c r="C957" s="65"/>
      <c r="D957" s="65"/>
      <c r="E957" s="65"/>
    </row>
    <row r="958" spans="1:5" x14ac:dyDescent="0.2">
      <c r="A958" s="48"/>
      <c r="B958" s="65"/>
      <c r="C958" s="65"/>
      <c r="D958" s="65"/>
      <c r="E958" s="65"/>
    </row>
    <row r="959" spans="1:5" x14ac:dyDescent="0.2">
      <c r="A959" s="48"/>
      <c r="B959" s="65"/>
      <c r="C959" s="65"/>
      <c r="D959" s="65"/>
      <c r="E959" s="65"/>
    </row>
    <row r="960" spans="1:5" x14ac:dyDescent="0.2">
      <c r="A960" s="48"/>
      <c r="B960" s="65"/>
      <c r="C960" s="65"/>
      <c r="D960" s="65"/>
      <c r="E960" s="65"/>
    </row>
    <row r="961" spans="1:5" x14ac:dyDescent="0.2">
      <c r="A961" s="48"/>
      <c r="B961" s="65"/>
      <c r="C961" s="65"/>
      <c r="D961" s="65"/>
      <c r="E961" s="65"/>
    </row>
    <row r="962" spans="1:5" x14ac:dyDescent="0.2">
      <c r="A962" s="48"/>
      <c r="B962" s="65"/>
      <c r="C962" s="65"/>
      <c r="D962" s="65"/>
      <c r="E962" s="65"/>
    </row>
    <row r="963" spans="1:5" x14ac:dyDescent="0.2">
      <c r="A963" s="48"/>
      <c r="B963" s="65"/>
      <c r="C963" s="65"/>
      <c r="D963" s="65"/>
      <c r="E963" s="65"/>
    </row>
    <row r="964" spans="1:5" x14ac:dyDescent="0.2">
      <c r="A964" s="48"/>
      <c r="B964" s="65"/>
      <c r="C964" s="65"/>
      <c r="D964" s="65"/>
      <c r="E964" s="65"/>
    </row>
    <row r="965" spans="1:5" x14ac:dyDescent="0.2">
      <c r="A965" s="48"/>
      <c r="B965" s="65"/>
      <c r="C965" s="65"/>
      <c r="D965" s="65"/>
      <c r="E965" s="65"/>
    </row>
    <row r="966" spans="1:5" x14ac:dyDescent="0.2">
      <c r="A966" s="48"/>
      <c r="B966" s="65"/>
      <c r="C966" s="65"/>
      <c r="D966" s="65"/>
      <c r="E966" s="65"/>
    </row>
    <row r="967" spans="1:5" x14ac:dyDescent="0.2">
      <c r="A967" s="48"/>
      <c r="B967" s="65"/>
      <c r="C967" s="65"/>
      <c r="D967" s="65"/>
      <c r="E967" s="65"/>
    </row>
    <row r="968" spans="1:5" x14ac:dyDescent="0.2">
      <c r="A968" s="48"/>
      <c r="B968" s="65"/>
      <c r="C968" s="65"/>
      <c r="D968" s="65"/>
      <c r="E968" s="65"/>
    </row>
    <row r="969" spans="1:5" x14ac:dyDescent="0.2">
      <c r="A969" s="48"/>
      <c r="B969" s="65"/>
      <c r="C969" s="65"/>
      <c r="D969" s="65"/>
      <c r="E969" s="65"/>
    </row>
    <row r="970" spans="1:5" x14ac:dyDescent="0.2">
      <c r="A970" s="48"/>
      <c r="B970" s="65"/>
      <c r="C970" s="65"/>
      <c r="D970" s="65"/>
      <c r="E970" s="65"/>
    </row>
    <row r="971" spans="1:5" x14ac:dyDescent="0.2">
      <c r="A971" s="48"/>
      <c r="B971" s="65"/>
      <c r="C971" s="65"/>
      <c r="D971" s="65"/>
      <c r="E971" s="65"/>
    </row>
    <row r="972" spans="1:5" x14ac:dyDescent="0.2">
      <c r="A972" s="48"/>
      <c r="B972" s="65"/>
      <c r="C972" s="65"/>
      <c r="D972" s="65"/>
      <c r="E972" s="65"/>
    </row>
    <row r="973" spans="1:5" x14ac:dyDescent="0.2">
      <c r="A973" s="48"/>
      <c r="B973" s="65"/>
      <c r="C973" s="65"/>
      <c r="D973" s="65"/>
      <c r="E973" s="65"/>
    </row>
    <row r="974" spans="1:5" x14ac:dyDescent="0.2">
      <c r="A974" s="48"/>
      <c r="B974" s="65"/>
      <c r="C974" s="65"/>
      <c r="D974" s="65"/>
      <c r="E974" s="65"/>
    </row>
    <row r="975" spans="1:5" x14ac:dyDescent="0.2">
      <c r="A975" s="48"/>
      <c r="B975" s="65"/>
      <c r="C975" s="65"/>
      <c r="D975" s="65"/>
      <c r="E975" s="65"/>
    </row>
    <row r="976" spans="1:5" x14ac:dyDescent="0.2">
      <c r="A976" s="48"/>
      <c r="B976" s="65"/>
      <c r="C976" s="65"/>
      <c r="D976" s="65"/>
      <c r="E976" s="65"/>
    </row>
    <row r="977" spans="1:5" x14ac:dyDescent="0.2">
      <c r="A977" s="48"/>
      <c r="B977" s="65"/>
      <c r="C977" s="65"/>
      <c r="D977" s="65"/>
      <c r="E977" s="65"/>
    </row>
    <row r="978" spans="1:5" x14ac:dyDescent="0.2">
      <c r="A978" s="48"/>
      <c r="B978" s="65"/>
      <c r="C978" s="65"/>
      <c r="D978" s="65"/>
      <c r="E978" s="65"/>
    </row>
    <row r="979" spans="1:5" x14ac:dyDescent="0.2">
      <c r="A979" s="48"/>
      <c r="B979" s="65"/>
      <c r="C979" s="65"/>
      <c r="D979" s="65"/>
      <c r="E979" s="65"/>
    </row>
    <row r="980" spans="1:5" x14ac:dyDescent="0.2">
      <c r="A980" s="48"/>
      <c r="B980" s="65"/>
      <c r="C980" s="65"/>
      <c r="D980" s="65"/>
      <c r="E980" s="65"/>
    </row>
    <row r="981" spans="1:5" x14ac:dyDescent="0.2">
      <c r="A981" s="48"/>
      <c r="B981" s="65"/>
      <c r="C981" s="65"/>
      <c r="D981" s="65"/>
      <c r="E981" s="65"/>
    </row>
    <row r="982" spans="1:5" x14ac:dyDescent="0.2">
      <c r="A982" s="48"/>
      <c r="B982" s="65"/>
      <c r="C982" s="65"/>
      <c r="D982" s="65"/>
      <c r="E982" s="65"/>
    </row>
    <row r="983" spans="1:5" x14ac:dyDescent="0.2">
      <c r="A983" s="48"/>
      <c r="B983" s="65"/>
      <c r="C983" s="65"/>
      <c r="D983" s="65"/>
      <c r="E983" s="65"/>
    </row>
    <row r="984" spans="1:5" x14ac:dyDescent="0.2">
      <c r="A984" s="48"/>
      <c r="B984" s="65"/>
      <c r="C984" s="65"/>
      <c r="D984" s="65"/>
      <c r="E984" s="65"/>
    </row>
    <row r="985" spans="1:5" x14ac:dyDescent="0.2">
      <c r="A985" s="48"/>
      <c r="B985" s="65"/>
      <c r="C985" s="65"/>
      <c r="D985" s="65"/>
      <c r="E985" s="65"/>
    </row>
    <row r="986" spans="1:5" x14ac:dyDescent="0.2">
      <c r="A986" s="48"/>
      <c r="B986" s="65"/>
      <c r="C986" s="65"/>
      <c r="D986" s="65"/>
      <c r="E986" s="65"/>
    </row>
    <row r="987" spans="1:5" x14ac:dyDescent="0.2">
      <c r="A987" s="48"/>
      <c r="B987" s="65"/>
      <c r="C987" s="65"/>
      <c r="D987" s="65"/>
      <c r="E987" s="65"/>
    </row>
    <row r="988" spans="1:5" x14ac:dyDescent="0.2">
      <c r="A988" s="48"/>
      <c r="B988" s="65"/>
      <c r="C988" s="65"/>
      <c r="D988" s="65"/>
      <c r="E988" s="65"/>
    </row>
    <row r="989" spans="1:5" x14ac:dyDescent="0.2">
      <c r="A989" s="48"/>
      <c r="B989" s="65"/>
      <c r="C989" s="65"/>
      <c r="D989" s="65"/>
      <c r="E989" s="65"/>
    </row>
    <row r="990" spans="1:5" x14ac:dyDescent="0.2">
      <c r="A990" s="48"/>
      <c r="B990" s="65"/>
      <c r="C990" s="65"/>
      <c r="D990" s="65"/>
      <c r="E990" s="65"/>
    </row>
    <row r="991" spans="1:5" x14ac:dyDescent="0.2">
      <c r="A991" s="48"/>
      <c r="B991" s="65"/>
      <c r="C991" s="65"/>
      <c r="D991" s="65"/>
      <c r="E991" s="65"/>
    </row>
    <row r="992" spans="1:5" x14ac:dyDescent="0.2">
      <c r="A992" s="48"/>
      <c r="B992" s="65"/>
      <c r="C992" s="65"/>
      <c r="D992" s="65"/>
      <c r="E992" s="65"/>
    </row>
    <row r="993" spans="1:5" x14ac:dyDescent="0.2">
      <c r="A993" s="48"/>
      <c r="B993" s="65"/>
      <c r="C993" s="65"/>
      <c r="D993" s="65"/>
      <c r="E993" s="65"/>
    </row>
    <row r="994" spans="1:5" x14ac:dyDescent="0.2">
      <c r="A994" s="48"/>
      <c r="B994" s="65"/>
      <c r="C994" s="65"/>
      <c r="D994" s="65"/>
      <c r="E994" s="65"/>
    </row>
    <row r="995" spans="1:5" x14ac:dyDescent="0.2">
      <c r="A995" s="48"/>
      <c r="B995" s="65"/>
      <c r="C995" s="65"/>
      <c r="D995" s="65"/>
      <c r="E995" s="65"/>
    </row>
    <row r="996" spans="1:5" x14ac:dyDescent="0.2">
      <c r="A996" s="48"/>
      <c r="B996" s="65"/>
      <c r="C996" s="65"/>
      <c r="D996" s="65"/>
      <c r="E996" s="65"/>
    </row>
    <row r="997" spans="1:5" x14ac:dyDescent="0.2">
      <c r="A997" s="48"/>
      <c r="B997" s="65"/>
      <c r="C997" s="65"/>
      <c r="D997" s="65"/>
      <c r="E997" s="65"/>
    </row>
    <row r="998" spans="1:5" x14ac:dyDescent="0.2">
      <c r="A998" s="48"/>
      <c r="B998" s="65"/>
      <c r="C998" s="65"/>
      <c r="D998" s="65"/>
      <c r="E998" s="65"/>
    </row>
    <row r="999" spans="1:5" x14ac:dyDescent="0.2">
      <c r="A999" s="48"/>
      <c r="B999" s="65"/>
      <c r="C999" s="65"/>
      <c r="D999" s="65"/>
      <c r="E999" s="65"/>
    </row>
    <row r="1000" spans="1:5" x14ac:dyDescent="0.2">
      <c r="A1000" s="48"/>
      <c r="B1000" s="65"/>
      <c r="C1000" s="65"/>
      <c r="D1000" s="65"/>
      <c r="E1000" s="65"/>
    </row>
    <row r="1001" spans="1:5" x14ac:dyDescent="0.2">
      <c r="A1001" s="48"/>
      <c r="B1001" s="65"/>
      <c r="C1001" s="65"/>
      <c r="D1001" s="65"/>
      <c r="E1001" s="65"/>
    </row>
    <row r="1002" spans="1:5" x14ac:dyDescent="0.2">
      <c r="A1002" s="48"/>
      <c r="B1002" s="65"/>
      <c r="C1002" s="65"/>
      <c r="D1002" s="65"/>
      <c r="E1002" s="65"/>
    </row>
    <row r="1003" spans="1:5" x14ac:dyDescent="0.2">
      <c r="A1003" s="48"/>
      <c r="B1003" s="65"/>
      <c r="C1003" s="65"/>
      <c r="D1003" s="65"/>
      <c r="E1003" s="65"/>
    </row>
    <row r="1004" spans="1:5" x14ac:dyDescent="0.2">
      <c r="A1004" s="48"/>
      <c r="B1004" s="65"/>
      <c r="C1004" s="65"/>
      <c r="D1004" s="65"/>
      <c r="E1004" s="65"/>
    </row>
    <row r="1005" spans="1:5" x14ac:dyDescent="0.2">
      <c r="A1005" s="48"/>
      <c r="B1005" s="65"/>
      <c r="C1005" s="65"/>
      <c r="D1005" s="65"/>
      <c r="E1005" s="65"/>
    </row>
    <row r="1006" spans="1:5" x14ac:dyDescent="0.2">
      <c r="A1006" s="48"/>
      <c r="B1006" s="65"/>
      <c r="C1006" s="65"/>
      <c r="D1006" s="65"/>
      <c r="E1006" s="65"/>
    </row>
    <row r="1007" spans="1:5" x14ac:dyDescent="0.2">
      <c r="A1007" s="48"/>
      <c r="B1007" s="65"/>
      <c r="C1007" s="65"/>
      <c r="D1007" s="65"/>
      <c r="E1007" s="65"/>
    </row>
    <row r="1008" spans="1:5" x14ac:dyDescent="0.2">
      <c r="A1008" s="48"/>
      <c r="B1008" s="65"/>
      <c r="C1008" s="65"/>
      <c r="D1008" s="65"/>
      <c r="E1008" s="65"/>
    </row>
    <row r="1009" spans="1:5" x14ac:dyDescent="0.2">
      <c r="A1009" s="48"/>
      <c r="B1009" s="65"/>
      <c r="C1009" s="65"/>
      <c r="D1009" s="65"/>
      <c r="E1009" s="65"/>
    </row>
    <row r="1010" spans="1:5" x14ac:dyDescent="0.2">
      <c r="A1010" s="48"/>
      <c r="B1010" s="65"/>
      <c r="C1010" s="65"/>
      <c r="D1010" s="65"/>
      <c r="E1010" s="65"/>
    </row>
  </sheetData>
  <mergeCells count="2">
    <mergeCell ref="A1:F1"/>
    <mergeCell ref="A2:F2"/>
  </mergeCell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8" r:id="rId35"/>
    <hyperlink ref="D39" r:id="rId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40"/>
  <sheetViews>
    <sheetView workbookViewId="0"/>
  </sheetViews>
  <sheetFormatPr defaultColWidth="12.625" defaultRowHeight="15" customHeight="1" x14ac:dyDescent="0.2"/>
  <cols>
    <col min="2" max="2" width="54.75" customWidth="1"/>
    <col min="3" max="3" width="78.375" customWidth="1"/>
    <col min="4" max="4" width="38.625" customWidth="1"/>
  </cols>
  <sheetData>
    <row r="1" spans="1:8" x14ac:dyDescent="0.25">
      <c r="A1" s="140" t="s">
        <v>282</v>
      </c>
      <c r="B1" s="132"/>
      <c r="C1" s="132"/>
      <c r="D1" s="132"/>
      <c r="E1" s="132"/>
      <c r="F1" s="132"/>
      <c r="G1" s="132"/>
      <c r="H1" s="132"/>
    </row>
    <row r="2" spans="1:8" ht="15" customHeight="1" x14ac:dyDescent="0.2">
      <c r="A2" s="65"/>
      <c r="B2" s="69"/>
      <c r="C2" s="69"/>
      <c r="D2" s="65"/>
    </row>
    <row r="3" spans="1:8" ht="15" customHeight="1" x14ac:dyDescent="0.2">
      <c r="A3" s="70" t="s">
        <v>283</v>
      </c>
      <c r="B3" s="71"/>
      <c r="C3" s="72"/>
      <c r="D3" s="65"/>
    </row>
    <row r="4" spans="1:8" ht="15" customHeight="1" x14ac:dyDescent="0.2">
      <c r="A4" s="65"/>
      <c r="B4" s="61" t="str">
        <f>HYPERLINK("https://ssec.si.edu/aquation","GAME: Aquation: The Freshwater Access Game")</f>
        <v>GAME: Aquation: The Freshwater Access Game</v>
      </c>
      <c r="C4" s="61" t="s">
        <v>109</v>
      </c>
      <c r="D4" s="65"/>
      <c r="E4" s="65"/>
      <c r="F4" s="65"/>
      <c r="G4" s="65"/>
      <c r="H4" s="65"/>
    </row>
    <row r="5" spans="1:8" ht="15" customHeight="1" x14ac:dyDescent="0.2">
      <c r="A5" s="65"/>
      <c r="B5" s="61" t="str">
        <f>HYPERLINK("http://learninglab.si.edu/q/ll-c/mMKbpwCPUGyNEpPX#r/42183","GAME: Disaster Detector")</f>
        <v>GAME: Disaster Detector</v>
      </c>
      <c r="C5" s="61" t="s">
        <v>284</v>
      </c>
      <c r="D5" s="65"/>
      <c r="E5" s="65"/>
      <c r="F5" s="65"/>
      <c r="G5" s="65"/>
      <c r="H5" s="65"/>
    </row>
    <row r="6" spans="1:8" ht="15" customHeight="1" x14ac:dyDescent="0.2">
      <c r="A6" s="65"/>
      <c r="B6" s="73" t="str">
        <f>HYPERLINK("http://learninglab.si.edu/q/ll-c/rGvgqgGHdVBd54w1","GAME: CURIO Algorithmic Sorting Game")</f>
        <v>GAME: CURIO Algorithmic Sorting Game</v>
      </c>
      <c r="C6" s="73" t="s">
        <v>286</v>
      </c>
      <c r="D6" s="65"/>
      <c r="E6" s="65"/>
      <c r="F6" s="65"/>
      <c r="G6" s="65"/>
      <c r="H6" s="65"/>
    </row>
    <row r="7" spans="1:8" ht="15" customHeight="1" x14ac:dyDescent="0.2">
      <c r="A7" s="65"/>
      <c r="B7" s="76" t="str">
        <f>HYPERLINK("http://learninglab.si.edu/q/ll-c/rGvgqgGHdVBd54w1#r/332513","       Curio Game Video Tutorial")</f>
        <v xml:space="preserve">       Curio Game Video Tutorial</v>
      </c>
      <c r="C7" s="73" t="s">
        <v>287</v>
      </c>
      <c r="D7" s="65"/>
      <c r="E7" s="65"/>
      <c r="F7" s="65"/>
      <c r="G7" s="65"/>
      <c r="H7" s="65"/>
    </row>
    <row r="8" spans="1:8" ht="15" customHeight="1" x14ac:dyDescent="0.2">
      <c r="A8" s="65"/>
      <c r="B8" s="78" t="s">
        <v>288</v>
      </c>
      <c r="C8" s="73" t="s">
        <v>289</v>
      </c>
      <c r="D8" s="65"/>
      <c r="E8" s="65"/>
      <c r="F8" s="65"/>
      <c r="G8" s="65"/>
      <c r="H8" s="65"/>
    </row>
    <row r="9" spans="1:8" ht="15" customHeight="1" x14ac:dyDescent="0.2">
      <c r="A9" s="65"/>
      <c r="B9" s="78" t="s">
        <v>290</v>
      </c>
      <c r="C9" s="73" t="s">
        <v>291</v>
      </c>
      <c r="D9" s="65"/>
      <c r="E9" s="65"/>
      <c r="F9" s="65"/>
      <c r="G9" s="65"/>
      <c r="H9" s="65"/>
    </row>
    <row r="10" spans="1:8" ht="15" customHeight="1" x14ac:dyDescent="0.2">
      <c r="A10" s="65"/>
      <c r="B10" s="78"/>
      <c r="C10" s="75"/>
      <c r="D10" s="65"/>
      <c r="E10" s="65"/>
      <c r="F10" s="65"/>
      <c r="G10" s="65"/>
      <c r="H10" s="65"/>
    </row>
    <row r="11" spans="1:8" ht="15" customHeight="1" x14ac:dyDescent="0.2">
      <c r="A11" s="70" t="s">
        <v>292</v>
      </c>
      <c r="B11" s="71"/>
      <c r="C11" s="72"/>
      <c r="D11" s="65"/>
      <c r="E11" s="65"/>
      <c r="F11" s="65"/>
      <c r="G11" s="65"/>
      <c r="H11" s="65"/>
    </row>
    <row r="12" spans="1:8" ht="15" customHeight="1" x14ac:dyDescent="0.2">
      <c r="A12" s="65"/>
      <c r="B12" s="61" t="str">
        <f>HYPERLINK("http://learninglab.si.edu/q/ll-c/bAq39FPf454f6j7a","ACTIVITY: Journey Through an Exploded Star Online Interactive")</f>
        <v>ACTIVITY: Journey Through an Exploded Star Online Interactive</v>
      </c>
      <c r="C12" s="61" t="s">
        <v>251</v>
      </c>
      <c r="D12" s="65"/>
      <c r="E12" s="65"/>
      <c r="F12" s="65"/>
      <c r="G12" s="65"/>
      <c r="H12" s="65"/>
    </row>
    <row r="13" spans="1:8" ht="15" customHeight="1" x14ac:dyDescent="0.2">
      <c r="A13" s="65"/>
      <c r="B13" s="61" t="str">
        <f>HYPERLINK("http://learninglab.si.edu/q/ll-c/u7GFHzzpPWNBwGgx","ACTIVITY: Black Panther Movie Collection")</f>
        <v>ACTIVITY: Black Panther Movie Collection</v>
      </c>
      <c r="C13" s="61" t="s">
        <v>294</v>
      </c>
      <c r="D13" s="65"/>
      <c r="E13" s="65"/>
      <c r="F13" s="65"/>
      <c r="G13" s="65"/>
      <c r="H13" s="65"/>
    </row>
    <row r="14" spans="1:8" ht="15" customHeight="1" x14ac:dyDescent="0.2">
      <c r="A14" s="65"/>
      <c r="B14" s="61" t="str">
        <f>HYPERLINK("https://folklife.si.edu/the-smithsonian-folklife-and-oral-history-interviewing-guide/smithsonian","ACTIVITY: The Smithsonian Folklife and Oral History Interviewing Guide")</f>
        <v>ACTIVITY: The Smithsonian Folklife and Oral History Interviewing Guide</v>
      </c>
      <c r="C14" s="61" t="s">
        <v>296</v>
      </c>
      <c r="D14" s="65"/>
      <c r="E14" s="65"/>
      <c r="F14" s="65"/>
      <c r="G14" s="65"/>
      <c r="H14" s="65"/>
    </row>
    <row r="15" spans="1:8" ht="15" customHeight="1" x14ac:dyDescent="0.2">
      <c r="A15" s="65"/>
      <c r="B15" s="86" t="str">
        <f>HYPERLINK("http://learninglab.si.edu/q/ll-c/7N9f99Yd8LX2jgN0 ","ACTIVITY: Earth Day Highlights Collection")</f>
        <v>ACTIVITY: Earth Day Highlights Collection</v>
      </c>
      <c r="C15" s="73" t="s">
        <v>297</v>
      </c>
      <c r="D15" s="65"/>
      <c r="E15" s="65"/>
      <c r="F15" s="65"/>
      <c r="G15" s="65"/>
      <c r="H15" s="65"/>
    </row>
    <row r="16" spans="1:8" ht="15" customHeight="1" x14ac:dyDescent="0.2">
      <c r="A16" s="65"/>
      <c r="B16" s="88" t="str">
        <f>HYPERLINK("http://learninglab.si.edu/q/ll-c/sHkn7DbbkuRpWiUU","ACTIVITY: Saving Wildlife Highlights Collection")</f>
        <v>ACTIVITY: Saving Wildlife Highlights Collection</v>
      </c>
      <c r="C16" s="88" t="s">
        <v>299</v>
      </c>
      <c r="D16" s="65"/>
      <c r="E16" s="65"/>
      <c r="F16" s="65"/>
      <c r="G16" s="65"/>
      <c r="H16" s="65"/>
    </row>
    <row r="17" spans="1:8" ht="15" customHeight="1" x14ac:dyDescent="0.2">
      <c r="A17" s="65"/>
      <c r="B17" s="73" t="str">
        <f>HYPERLINK("http://learninglab.si.edu/q/ll-c/gXc9NxnscDB9V0dG ","ACTIVITY: Reading American Art as a Historical Resource")</f>
        <v>ACTIVITY: Reading American Art as a Historical Resource</v>
      </c>
      <c r="C17" s="73" t="s">
        <v>300</v>
      </c>
      <c r="D17" s="65"/>
      <c r="E17" s="65"/>
      <c r="F17" s="65"/>
      <c r="G17" s="65"/>
      <c r="H17" s="65"/>
    </row>
    <row r="18" spans="1:8" ht="15" customHeight="1" x14ac:dyDescent="0.2">
      <c r="A18" s="65"/>
      <c r="B18" s="73" t="str">
        <f>HYPERLINK("https://learninglab.si.edu/profile/smithsonian_libraries","ACTIVITY: “Unstacked” &amp; STEM 3D Objects from Smithsonian Libraries")</f>
        <v>ACTIVITY: “Unstacked” &amp; STEM 3D Objects from Smithsonian Libraries</v>
      </c>
      <c r="C18" s="73" t="s">
        <v>302</v>
      </c>
      <c r="D18" s="65"/>
      <c r="E18" s="65"/>
      <c r="F18" s="65"/>
      <c r="G18" s="65"/>
      <c r="H18" s="65"/>
    </row>
    <row r="19" spans="1:8" ht="15" customHeight="1" x14ac:dyDescent="0.2">
      <c r="A19" s="65"/>
      <c r="B19" s="73" t="str">
        <f>HYPERLINK("http://learninglab.si.edu/q/ll-c/JahJYFxbVJYqoX0E","ACTIVITY: Transcribe Chinese Banknotes from the Smithsonian’s National Numismatic Collection")</f>
        <v>ACTIVITY: Transcribe Chinese Banknotes from the Smithsonian’s National Numismatic Collection</v>
      </c>
      <c r="C19" s="73" t="s">
        <v>303</v>
      </c>
      <c r="D19" s="65"/>
      <c r="E19" s="65"/>
      <c r="F19" s="65"/>
      <c r="G19" s="65"/>
      <c r="H19" s="65"/>
    </row>
    <row r="20" spans="1:8" ht="15" customHeight="1" x14ac:dyDescent="0.2">
      <c r="A20" s="65"/>
      <c r="B20" s="73" t="str">
        <f>HYPERLINK("https://www.si.edu/sidedoor","ACTIVITY: Smithsonian Sidedoor Podcast")</f>
        <v>ACTIVITY: Smithsonian Sidedoor Podcast</v>
      </c>
      <c r="C20" s="73" t="s">
        <v>305</v>
      </c>
      <c r="D20" s="65"/>
      <c r="E20" s="65"/>
      <c r="F20" s="65"/>
      <c r="G20" s="65"/>
      <c r="H20" s="65"/>
    </row>
    <row r="21" spans="1:8" ht="15" customHeight="1" x14ac:dyDescent="0.2">
      <c r="A21" s="65"/>
      <c r="B21" s="73" t="str">
        <f>HYPERLINK("https://americanart.si.edu/videos/reframe","ACTIVITY: Videos ART Re:Frame")</f>
        <v>ACTIVITY: Videos ART Re:Frame</v>
      </c>
      <c r="C21" s="73" t="s">
        <v>306</v>
      </c>
      <c r="D21" s="65"/>
      <c r="E21" s="65"/>
      <c r="F21" s="65"/>
      <c r="G21" s="65"/>
      <c r="H21" s="65"/>
    </row>
    <row r="22" spans="1:8" ht="15" customHeight="1" x14ac:dyDescent="0.2">
      <c r="A22" s="65"/>
      <c r="B22" s="73" t="str">
        <f>HYPERLINK("http://learninglab.si.edu/q/ll-c/p5P1g9M5CzWALYXy ","ACTIVITY: Explore with Smithsonian Experts Video Series")</f>
        <v>ACTIVITY: Explore with Smithsonian Experts Video Series</v>
      </c>
      <c r="C22" s="73" t="s">
        <v>307</v>
      </c>
      <c r="D22" s="65"/>
      <c r="E22" s="65"/>
      <c r="F22" s="65"/>
      <c r="G22" s="65"/>
      <c r="H22" s="65"/>
    </row>
    <row r="23" spans="1:8" ht="15" customHeight="1" x14ac:dyDescent="0.2">
      <c r="A23" s="65"/>
      <c r="B23" s="61" t="str">
        <f>HYPERLINK("http://learninglab.si.edu/q/ll-c/KUbNysJd8zr8yM6h","ACTIVITY: Storytelling Training What is Cultural Storytelling?")</f>
        <v>ACTIVITY: Storytelling Training What is Cultural Storytelling?</v>
      </c>
      <c r="C23" s="61" t="s">
        <v>308</v>
      </c>
      <c r="D23" s="65"/>
      <c r="E23" s="65"/>
      <c r="F23" s="65"/>
      <c r="G23" s="65"/>
      <c r="H23" s="65"/>
    </row>
    <row r="24" spans="1:8" ht="15" customHeight="1" x14ac:dyDescent="0.2">
      <c r="A24" s="65"/>
      <c r="B24" s="61" t="str">
        <f>HYPERLINK("http://learninglab.si.edu/q/ll-c/J1buHrUiBf72oynW","ACTIVITY: Storytelling Training  What Makes a Great Story?")</f>
        <v>ACTIVITY: Storytelling Training  What Makes a Great Story?</v>
      </c>
      <c r="C24" s="61" t="s">
        <v>310</v>
      </c>
      <c r="D24" s="65"/>
      <c r="E24" s="65"/>
      <c r="F24" s="65"/>
      <c r="G24" s="65"/>
      <c r="H24" s="65"/>
    </row>
    <row r="25" spans="1:8" x14ac:dyDescent="0.2">
      <c r="A25" s="65"/>
      <c r="B25" s="61" t="str">
        <f>HYPERLINK("http://learninglab.si.edu/q/ll-c/RDuwGNK4pmpftNrK","ACTIVITY: Storytelling Training Brainstorming")</f>
        <v>ACTIVITY: Storytelling Training Brainstorming</v>
      </c>
      <c r="C25" s="61" t="s">
        <v>311</v>
      </c>
      <c r="D25" s="65"/>
      <c r="E25" s="65"/>
      <c r="F25" s="65"/>
      <c r="G25" s="65"/>
      <c r="H25" s="65"/>
    </row>
    <row r="26" spans="1:8" x14ac:dyDescent="0.2">
      <c r="A26" s="65"/>
      <c r="B26" s="61" t="str">
        <f>HYPERLINK("http://learninglab.si.edu/q/ll-c/XCWuFoDgbtKewYG5","ACTIVITY: Storytelling Training  Research and Content Gathering")</f>
        <v>ACTIVITY: Storytelling Training  Research and Content Gathering</v>
      </c>
      <c r="C26" s="61" t="s">
        <v>313</v>
      </c>
      <c r="D26" s="65"/>
      <c r="E26" s="65"/>
      <c r="F26" s="65"/>
      <c r="G26" s="65"/>
      <c r="H26" s="65"/>
    </row>
    <row r="27" spans="1:8" x14ac:dyDescent="0.2">
      <c r="A27" s="65"/>
      <c r="B27" s="61" t="str">
        <f>HYPERLINK("http://learninglab.si.edu/q/ll-c/06bqXCcL49UdEyuK","ACTIVITY: Storytelling Training  Creating Your Story")</f>
        <v>ACTIVITY: Storytelling Training  Creating Your Story</v>
      </c>
      <c r="C27" s="61" t="s">
        <v>316</v>
      </c>
      <c r="D27" s="65"/>
      <c r="E27" s="65"/>
      <c r="F27" s="65"/>
      <c r="G27" s="65"/>
      <c r="H27" s="65"/>
    </row>
    <row r="28" spans="1:8" x14ac:dyDescent="0.2">
      <c r="A28" s="65"/>
      <c r="B28" s="61" t="str">
        <f>HYPERLINK("http://learninglab.si.edu/q/ll-c/vbAJ4N5rA8gsb2r7","ACTIVITY: Storytelling Training  Sharing Your Story")</f>
        <v>ACTIVITY: Storytelling Training  Sharing Your Story</v>
      </c>
      <c r="C28" s="61" t="s">
        <v>317</v>
      </c>
      <c r="D28" s="65"/>
      <c r="E28" s="65"/>
      <c r="F28" s="65"/>
      <c r="G28" s="65"/>
      <c r="H28" s="65"/>
    </row>
    <row r="29" spans="1:8" x14ac:dyDescent="0.2">
      <c r="A29" s="91"/>
      <c r="B29" s="73" t="str">
        <f>HYPERLINK("https://nationalzoo.si.edu/education/wildlife-careers","ACTIVITY:  Wildlife Careers Video Podcast Series")</f>
        <v>ACTIVITY:  Wildlife Careers Video Podcast Series</v>
      </c>
      <c r="C29" s="73" t="s">
        <v>180</v>
      </c>
      <c r="D29" s="65"/>
      <c r="E29" s="65"/>
      <c r="F29" s="65"/>
      <c r="G29" s="65"/>
      <c r="H29" s="65"/>
    </row>
    <row r="30" spans="1:8" ht="28.5" x14ac:dyDescent="0.2">
      <c r="A30" s="91"/>
      <c r="B30" s="73" t="str">
        <f>HYPERLINK("https://nationalzoo.si.edu/visit/tours","ACTIVITY: Zoo Self-guided Digital Tours (English, Spanish, Chinese, Japanese, Arabic)")</f>
        <v>ACTIVITY: Zoo Self-guided Digital Tours (English, Spanish, Chinese, Japanese, Arabic)</v>
      </c>
      <c r="C30" s="73" t="s">
        <v>320</v>
      </c>
      <c r="D30" s="65"/>
      <c r="E30" s="65"/>
      <c r="F30" s="65"/>
      <c r="G30" s="65"/>
      <c r="H30" s="65"/>
    </row>
    <row r="31" spans="1:8" ht="30" x14ac:dyDescent="0.2">
      <c r="A31" s="91"/>
      <c r="B31" s="78" t="s">
        <v>321</v>
      </c>
      <c r="C31" s="73" t="s">
        <v>322</v>
      </c>
      <c r="D31" s="65"/>
      <c r="E31" s="65"/>
      <c r="F31" s="65"/>
      <c r="G31" s="65"/>
      <c r="H31" s="65"/>
    </row>
    <row r="32" spans="1:8" x14ac:dyDescent="0.2">
      <c r="A32" s="91"/>
      <c r="B32" s="78" t="s">
        <v>324</v>
      </c>
      <c r="C32" s="73" t="s">
        <v>325</v>
      </c>
      <c r="D32" s="65"/>
      <c r="E32" s="65"/>
      <c r="F32" s="65"/>
      <c r="G32" s="65"/>
      <c r="H32" s="65"/>
    </row>
    <row r="33" spans="1:26" x14ac:dyDescent="0.2">
      <c r="A33" s="91"/>
      <c r="B33" s="78" t="s">
        <v>327</v>
      </c>
      <c r="C33" s="73" t="s">
        <v>328</v>
      </c>
      <c r="D33" s="65"/>
      <c r="E33" s="65"/>
      <c r="F33" s="65"/>
      <c r="G33" s="65"/>
      <c r="H33" s="65"/>
    </row>
    <row r="34" spans="1:26" x14ac:dyDescent="0.2">
      <c r="A34" s="91"/>
      <c r="B34" s="78" t="s">
        <v>329</v>
      </c>
      <c r="C34" s="73" t="s">
        <v>330</v>
      </c>
      <c r="D34" s="65"/>
      <c r="E34" s="65"/>
      <c r="F34" s="65"/>
      <c r="G34" s="65"/>
      <c r="H34" s="65"/>
    </row>
    <row r="35" spans="1:26" ht="28.5" x14ac:dyDescent="0.2">
      <c r="A35" s="91"/>
      <c r="B35" s="95" t="s">
        <v>331</v>
      </c>
      <c r="C35" s="97" t="s">
        <v>332</v>
      </c>
      <c r="D35" s="65"/>
      <c r="E35" s="65"/>
      <c r="F35" s="65"/>
      <c r="G35" s="65"/>
      <c r="H35" s="65"/>
    </row>
    <row r="36" spans="1:26" ht="28.5" x14ac:dyDescent="0.2">
      <c r="A36" s="91"/>
      <c r="B36" s="78" t="s">
        <v>333</v>
      </c>
      <c r="C36" s="97" t="s">
        <v>334</v>
      </c>
      <c r="D36" s="65"/>
      <c r="E36" s="65"/>
      <c r="F36" s="65"/>
      <c r="G36" s="65"/>
      <c r="H36" s="65"/>
    </row>
    <row r="37" spans="1:26" ht="30" x14ac:dyDescent="0.25">
      <c r="A37" s="100"/>
      <c r="B37" s="101" t="s">
        <v>335</v>
      </c>
      <c r="C37" s="102" t="s">
        <v>336</v>
      </c>
      <c r="D37" s="103"/>
      <c r="E37" s="103"/>
      <c r="F37" s="103"/>
      <c r="G37" s="103"/>
      <c r="H37" s="103"/>
      <c r="I37" s="59"/>
      <c r="J37" s="59"/>
      <c r="K37" s="59"/>
      <c r="L37" s="59"/>
      <c r="M37" s="59"/>
      <c r="N37" s="59"/>
      <c r="O37" s="59"/>
      <c r="P37" s="59"/>
      <c r="Q37" s="59"/>
      <c r="R37" s="59"/>
      <c r="S37" s="59"/>
      <c r="T37" s="59"/>
      <c r="U37" s="59"/>
      <c r="V37" s="59"/>
      <c r="W37" s="59"/>
      <c r="X37" s="59"/>
      <c r="Y37" s="59"/>
      <c r="Z37" s="59"/>
    </row>
    <row r="38" spans="1:26" x14ac:dyDescent="0.2">
      <c r="B38" s="95" t="s">
        <v>338</v>
      </c>
      <c r="C38" s="97" t="s">
        <v>339</v>
      </c>
    </row>
    <row r="39" spans="1:26" x14ac:dyDescent="0.2">
      <c r="A39" s="91"/>
      <c r="B39" s="95" t="s">
        <v>341</v>
      </c>
      <c r="C39" s="97" t="s">
        <v>342</v>
      </c>
      <c r="D39" s="65"/>
      <c r="E39" s="65"/>
      <c r="F39" s="65"/>
      <c r="G39" s="65"/>
      <c r="H39" s="65"/>
    </row>
    <row r="40" spans="1:26" ht="30" x14ac:dyDescent="0.2">
      <c r="A40" s="91"/>
      <c r="B40" s="95" t="s">
        <v>343</v>
      </c>
      <c r="C40" s="97" t="s">
        <v>344</v>
      </c>
      <c r="D40" s="65"/>
      <c r="E40" s="65"/>
      <c r="F40" s="65"/>
      <c r="G40" s="65"/>
      <c r="H40" s="65"/>
    </row>
    <row r="41" spans="1:26" ht="30" x14ac:dyDescent="0.2">
      <c r="A41" s="91"/>
      <c r="B41" s="95" t="s">
        <v>347</v>
      </c>
      <c r="C41" s="97" t="s">
        <v>348</v>
      </c>
      <c r="D41" s="65"/>
      <c r="E41" s="65"/>
      <c r="F41" s="65"/>
      <c r="G41" s="65"/>
      <c r="H41" s="65"/>
    </row>
    <row r="42" spans="1:26" ht="30" x14ac:dyDescent="0.2">
      <c r="A42" s="91"/>
      <c r="B42" s="95" t="s">
        <v>349</v>
      </c>
      <c r="C42" s="97" t="s">
        <v>350</v>
      </c>
      <c r="D42" s="65"/>
      <c r="E42" s="65"/>
      <c r="F42" s="65"/>
      <c r="G42" s="65"/>
      <c r="H42" s="65"/>
    </row>
    <row r="43" spans="1:26" x14ac:dyDescent="0.2">
      <c r="A43" s="91"/>
      <c r="B43" s="86" t="s">
        <v>351</v>
      </c>
      <c r="C43" s="73" t="s">
        <v>352</v>
      </c>
      <c r="D43" s="65"/>
      <c r="E43" s="65"/>
      <c r="F43" s="65"/>
      <c r="G43" s="65"/>
      <c r="H43" s="65"/>
    </row>
    <row r="44" spans="1:26" x14ac:dyDescent="0.2">
      <c r="A44" s="91"/>
      <c r="B44" s="78" t="s">
        <v>354</v>
      </c>
      <c r="C44" s="104" t="s">
        <v>355</v>
      </c>
      <c r="D44" s="65"/>
      <c r="E44" s="65"/>
      <c r="F44" s="65"/>
      <c r="G44" s="65"/>
      <c r="H44" s="65"/>
    </row>
    <row r="45" spans="1:26" x14ac:dyDescent="0.2">
      <c r="A45" s="91"/>
      <c r="B45" s="78" t="s">
        <v>357</v>
      </c>
      <c r="C45" s="104" t="s">
        <v>358</v>
      </c>
      <c r="D45" s="65"/>
      <c r="E45" s="65"/>
      <c r="F45" s="65"/>
      <c r="G45" s="65"/>
      <c r="H45" s="65"/>
    </row>
    <row r="46" spans="1:26" x14ac:dyDescent="0.2">
      <c r="A46" s="91"/>
      <c r="B46" s="78" t="s">
        <v>360</v>
      </c>
      <c r="C46" s="104" t="s">
        <v>361</v>
      </c>
      <c r="D46" s="65"/>
      <c r="E46" s="65"/>
      <c r="F46" s="65"/>
      <c r="G46" s="65"/>
      <c r="H46" s="65"/>
    </row>
    <row r="47" spans="1:26" x14ac:dyDescent="0.2">
      <c r="A47" s="91"/>
      <c r="B47" s="105"/>
      <c r="C47" s="105"/>
      <c r="D47" s="65"/>
      <c r="E47" s="65"/>
      <c r="F47" s="65"/>
      <c r="G47" s="65"/>
      <c r="H47" s="65"/>
    </row>
    <row r="48" spans="1:26" x14ac:dyDescent="0.2">
      <c r="A48" s="70" t="s">
        <v>364</v>
      </c>
      <c r="B48" s="106"/>
      <c r="C48" s="72"/>
      <c r="D48" s="65"/>
      <c r="E48" s="65"/>
      <c r="F48" s="65"/>
      <c r="G48" s="65"/>
      <c r="H48" s="65"/>
    </row>
    <row r="49" spans="1:8" x14ac:dyDescent="0.2">
      <c r="A49" s="65"/>
      <c r="B49" s="61" t="s">
        <v>365</v>
      </c>
      <c r="C49" s="61" t="s">
        <v>368</v>
      </c>
      <c r="D49" s="65"/>
      <c r="E49" s="65"/>
      <c r="F49" s="65"/>
      <c r="G49" s="65"/>
      <c r="H49" s="65"/>
    </row>
    <row r="50" spans="1:8" x14ac:dyDescent="0.2">
      <c r="A50" s="65"/>
      <c r="B50" s="61" t="s">
        <v>369</v>
      </c>
      <c r="C50" s="61" t="s">
        <v>371</v>
      </c>
      <c r="D50" s="65"/>
      <c r="E50" s="65"/>
      <c r="F50" s="65"/>
      <c r="G50" s="65"/>
      <c r="H50" s="65"/>
    </row>
    <row r="51" spans="1:8" x14ac:dyDescent="0.2">
      <c r="A51" s="65"/>
      <c r="B51" s="61" t="str">
        <f>HYPERLINK("http://learninglab.si.edu/q/ll-c/DY8wdGtrWeLFC1J3","MAKER: Prototyping: Built Environments")</f>
        <v>MAKER: Prototyping: Built Environments</v>
      </c>
      <c r="C51" s="61" t="s">
        <v>373</v>
      </c>
      <c r="D51" s="65"/>
      <c r="E51" s="65"/>
      <c r="F51" s="65"/>
      <c r="G51" s="65"/>
      <c r="H51" s="65"/>
    </row>
    <row r="52" spans="1:8" x14ac:dyDescent="0.2">
      <c r="A52" s="65"/>
      <c r="B52" s="61" t="str">
        <f>HYPERLINK("https://learninglab.si.edu/collections/e-textiles/AJnqVkgiMi9Y2Xyv#r","MAKER: E-textiles")</f>
        <v>MAKER: E-textiles</v>
      </c>
      <c r="C52" s="61" t="s">
        <v>376</v>
      </c>
      <c r="D52" s="65"/>
      <c r="E52" s="65"/>
      <c r="F52" s="65"/>
      <c r="G52" s="65"/>
      <c r="H52" s="65"/>
    </row>
    <row r="53" spans="1:8" x14ac:dyDescent="0.2">
      <c r="A53" s="65"/>
      <c r="B53" s="61" t="str">
        <f>HYPERLINK("http://learninglab.si.edu/q/ll-c/UxE2KbKy88yi0mrC","MAKER: Today I am Here Descubriéndonos")</f>
        <v>MAKER: Today I am Here Descubriéndonos</v>
      </c>
      <c r="C53" s="61" t="s">
        <v>378</v>
      </c>
      <c r="D53" s="65"/>
      <c r="E53" s="65"/>
      <c r="F53" s="65"/>
      <c r="G53" s="65"/>
      <c r="H53" s="65"/>
    </row>
    <row r="54" spans="1:8" x14ac:dyDescent="0.2">
      <c r="A54" s="65"/>
      <c r="B54" s="61" t="str">
        <f>HYPERLINK("http://learninglab.si.edu/q/ll-c/3zdshdJ16fdD7j67","MAKER: Caught in the Folds")</f>
        <v>MAKER: Caught in the Folds</v>
      </c>
      <c r="C54" s="61" t="s">
        <v>380</v>
      </c>
      <c r="D54" s="65"/>
      <c r="E54" s="65"/>
      <c r="F54" s="65"/>
      <c r="G54" s="65"/>
      <c r="H54" s="65"/>
    </row>
    <row r="55" spans="1:8" x14ac:dyDescent="0.2">
      <c r="A55" s="65"/>
      <c r="B55" s="61" t="str">
        <f>HYPERLINK("http://learninglab.si.edu/q/ll-c/foYs5djswgUuNz5V","MAKER: China's Terracotta Army: Exploring Artistic Practices")</f>
        <v>MAKER: China's Terracotta Army: Exploring Artistic Practices</v>
      </c>
      <c r="C55" s="61" t="s">
        <v>382</v>
      </c>
      <c r="D55" s="65"/>
      <c r="E55" s="65"/>
      <c r="F55" s="65"/>
      <c r="G55" s="65"/>
      <c r="H55" s="65"/>
    </row>
    <row r="56" spans="1:8" x14ac:dyDescent="0.2">
      <c r="A56" s="65"/>
      <c r="B56" s="86" t="str">
        <f>HYPERLINK("http://learninglab.si.edu/q/r/416267","MAKER: Digital You! Digital You Pt1")</f>
        <v>MAKER: Digital You! Digital You Pt1</v>
      </c>
      <c r="C56" s="73" t="s">
        <v>384</v>
      </c>
      <c r="D56" s="65"/>
      <c r="E56" s="65"/>
      <c r="F56" s="65"/>
      <c r="G56" s="65"/>
      <c r="H56" s="65"/>
    </row>
    <row r="57" spans="1:8" x14ac:dyDescent="0.2">
      <c r="A57" s="65"/>
      <c r="B57" s="86" t="str">
        <f>HYPERLINK("http://learninglab.si.edu/q/r/572231","MAKER: Digital You! Digital You Pt2")</f>
        <v>MAKER: Digital You! Digital You Pt2</v>
      </c>
      <c r="C57" s="73" t="s">
        <v>386</v>
      </c>
      <c r="D57" s="65"/>
      <c r="E57" s="65"/>
      <c r="F57" s="65"/>
      <c r="G57" s="65"/>
      <c r="H57" s="65"/>
    </row>
    <row r="58" spans="1:8" x14ac:dyDescent="0.2">
      <c r="A58" s="65"/>
      <c r="B58" s="88" t="str">
        <f>HYPERLINK("http://learninglab.si.edu/q/r/234911","MAKER: Digital You! Digital You Pt 3")</f>
        <v>MAKER: Digital You! Digital You Pt 3</v>
      </c>
      <c r="C58" s="73" t="s">
        <v>388</v>
      </c>
      <c r="D58" s="65"/>
      <c r="E58" s="65"/>
      <c r="F58" s="65"/>
      <c r="G58" s="65"/>
      <c r="H58" s="65"/>
    </row>
    <row r="59" spans="1:8" x14ac:dyDescent="0.2">
      <c r="A59" s="65"/>
      <c r="B59" s="88" t="str">
        <f>HYPERLINK("http://learninglab.si.edu/q/ll-c/YWDhnyNYh3mVs1Ha","MAKER: Aztecs and Coding")</f>
        <v>MAKER: Aztecs and Coding</v>
      </c>
      <c r="C59" s="73" t="s">
        <v>389</v>
      </c>
      <c r="D59" s="65"/>
      <c r="E59" s="65"/>
      <c r="F59" s="65"/>
      <c r="G59" s="65"/>
      <c r="H59" s="65"/>
    </row>
    <row r="60" spans="1:8" x14ac:dyDescent="0.2">
      <c r="A60" s="65"/>
      <c r="B60" s="88" t="str">
        <f>HYPERLINK("http://learninglab.si.edu/q/ll-c/JJ0bEEn7F3EW5p8m ","MAKER: Drawing for Design")</f>
        <v>MAKER: Drawing for Design</v>
      </c>
      <c r="C60" s="73" t="s">
        <v>391</v>
      </c>
      <c r="D60" s="65"/>
      <c r="E60" s="65"/>
      <c r="F60" s="65"/>
      <c r="G60" s="65"/>
      <c r="H60" s="65"/>
    </row>
    <row r="61" spans="1:8" x14ac:dyDescent="0.2">
      <c r="A61" s="65"/>
      <c r="B61" s="73" t="str">
        <f>HYPERLINK("http://learninglab.si.edu/q/ll-c/HmVeFViisaCUGc5A","MAKER: How Posters Work")</f>
        <v>MAKER: How Posters Work</v>
      </c>
      <c r="C61" s="73" t="s">
        <v>393</v>
      </c>
      <c r="D61" s="65"/>
      <c r="E61" s="65"/>
      <c r="F61" s="65"/>
      <c r="G61" s="65"/>
      <c r="H61" s="65"/>
    </row>
    <row r="62" spans="1:8" ht="30" x14ac:dyDescent="0.2">
      <c r="A62" s="65"/>
      <c r="B62" s="78" t="s">
        <v>395</v>
      </c>
      <c r="C62" s="73" t="s">
        <v>396</v>
      </c>
      <c r="D62" s="65"/>
      <c r="E62" s="65"/>
      <c r="F62" s="65"/>
      <c r="G62" s="65"/>
      <c r="H62" s="65"/>
    </row>
    <row r="63" spans="1:8" ht="28.5" x14ac:dyDescent="0.2">
      <c r="A63" s="91"/>
      <c r="B63" s="78" t="s">
        <v>401</v>
      </c>
      <c r="C63" s="73" t="s">
        <v>402</v>
      </c>
      <c r="D63" s="65"/>
      <c r="E63" s="65"/>
      <c r="F63" s="65"/>
      <c r="G63" s="65"/>
      <c r="H63" s="65"/>
    </row>
    <row r="64" spans="1:8" x14ac:dyDescent="0.2">
      <c r="A64" s="65"/>
      <c r="B64" s="78" t="s">
        <v>403</v>
      </c>
      <c r="C64" s="73" t="s">
        <v>405</v>
      </c>
      <c r="D64" s="65"/>
      <c r="E64" s="65"/>
      <c r="F64" s="65"/>
      <c r="G64" s="65"/>
      <c r="H64" s="65"/>
    </row>
    <row r="65" spans="1:8" x14ac:dyDescent="0.2">
      <c r="A65" s="65"/>
      <c r="B65" s="78"/>
      <c r="C65" s="75"/>
      <c r="D65" s="65"/>
      <c r="E65" s="65"/>
      <c r="F65" s="65"/>
      <c r="G65" s="65"/>
      <c r="H65" s="65"/>
    </row>
    <row r="66" spans="1:8" x14ac:dyDescent="0.2">
      <c r="A66" s="108" t="s">
        <v>406</v>
      </c>
      <c r="B66" s="71"/>
      <c r="C66" s="72"/>
      <c r="D66" s="65"/>
      <c r="E66" s="65"/>
      <c r="F66" s="65"/>
      <c r="G66" s="65"/>
      <c r="H66" s="65"/>
    </row>
    <row r="67" spans="1:8" x14ac:dyDescent="0.2">
      <c r="A67" s="65"/>
      <c r="B67" s="61" t="str">
        <f>HYPERLINK("https://airandspace.si.edu/connect/stem-30","RESOURCE: National Air and RESOURCE: Space Museum’s STEM in 30")</f>
        <v>RESOURCE: National Air and RESOURCE: Space Museum’s STEM in 30</v>
      </c>
      <c r="C67" s="61" t="s">
        <v>213</v>
      </c>
      <c r="D67" s="65"/>
      <c r="E67" s="65"/>
      <c r="F67" s="65"/>
      <c r="G67" s="65"/>
      <c r="H67" s="65"/>
    </row>
    <row r="68" spans="1:8" x14ac:dyDescent="0.2">
      <c r="A68" s="65"/>
      <c r="B68" s="61" t="str">
        <f>HYPERLINK("https://naturalhistory.si.edu/education/distance-learning","RESOURCE: Smithsonian Science How?")</f>
        <v>RESOURCE: Smithsonian Science How?</v>
      </c>
      <c r="C68" s="61" t="s">
        <v>134</v>
      </c>
      <c r="D68" s="65"/>
      <c r="E68" s="65"/>
      <c r="F68" s="65"/>
      <c r="G68" s="65"/>
      <c r="H68" s="65"/>
    </row>
    <row r="69" spans="1:8" x14ac:dyDescent="0.2">
      <c r="A69" s="65"/>
      <c r="B69" s="61" t="str">
        <f>HYPERLINK("https://3d.si.edu/","RESOURCE: Smithsonian 3D Digitization Office")</f>
        <v>RESOURCE: Smithsonian 3D Digitization Office</v>
      </c>
      <c r="C69" s="61" t="s">
        <v>248</v>
      </c>
      <c r="D69" s="65"/>
      <c r="E69" s="65"/>
      <c r="F69" s="65"/>
      <c r="G69" s="65"/>
      <c r="H69" s="65"/>
    </row>
    <row r="70" spans="1:8" ht="30" x14ac:dyDescent="0.2">
      <c r="A70" s="65"/>
      <c r="B70" s="61" t="str">
        <f>HYPERLINK("http://learninglab.si.edu/q/ll-c/WfYsJvHH8HKY2aLy","RESOURCE: STEM Spanish / Español Smithsonian Latino Center ¡Descubra! Meet the Science Expert")</f>
        <v>RESOURCE: STEM Spanish / Español Smithsonian Latino Center ¡Descubra! Meet the Science Expert</v>
      </c>
      <c r="C70" s="61" t="s">
        <v>238</v>
      </c>
      <c r="D70" s="65"/>
      <c r="E70" s="65"/>
      <c r="F70" s="65"/>
      <c r="G70" s="65"/>
      <c r="H70" s="65"/>
    </row>
    <row r="71" spans="1:8" x14ac:dyDescent="0.2">
      <c r="A71" s="65"/>
      <c r="B71" s="88" t="str">
        <f>HYPERLINK("https://transcription.si.edu/","RESOURCE: Smithsonian Digital Transcription Volunteer (for 14y/o+)")</f>
        <v>RESOURCE: Smithsonian Digital Transcription Volunteer (for 14y/o+)</v>
      </c>
      <c r="C71" s="73" t="s">
        <v>413</v>
      </c>
      <c r="D71" s="65"/>
      <c r="E71" s="65"/>
      <c r="F71" s="65"/>
      <c r="G71" s="65"/>
      <c r="H71" s="65"/>
    </row>
    <row r="72" spans="1:8" x14ac:dyDescent="0.2">
      <c r="A72" s="65"/>
      <c r="B72" s="61" t="str">
        <f>HYPERLINK("https://mo-www.cfa.harvard.edu/MicroObservatory/","RESOURCE: Harvard-Smithsonian MicroObservatory")</f>
        <v>RESOURCE: Harvard-Smithsonian MicroObservatory</v>
      </c>
      <c r="C72" s="61" t="s">
        <v>244</v>
      </c>
      <c r="D72" s="65"/>
      <c r="E72" s="65"/>
      <c r="F72" s="65"/>
      <c r="G72" s="65"/>
      <c r="H72" s="65"/>
    </row>
    <row r="73" spans="1:8" ht="28.5" x14ac:dyDescent="0.2">
      <c r="A73" s="65"/>
      <c r="B73" s="73" t="str">
        <f>HYPERLINK("https://learninglab.si.edu/org/sclda","RESOURCE: Smithsonian Center for Learning and Digital Access")</f>
        <v>RESOURCE: Smithsonian Center for Learning and Digital Access</v>
      </c>
      <c r="C73" s="73" t="s">
        <v>417</v>
      </c>
      <c r="D73" s="65"/>
      <c r="E73" s="65"/>
      <c r="F73" s="65"/>
      <c r="G73" s="65"/>
      <c r="H73" s="65"/>
    </row>
    <row r="74" spans="1:8" ht="14.25" x14ac:dyDescent="0.2">
      <c r="B74" s="73" t="str">
        <f>HYPERLINK("https://nationalzoo.si.edu/migratory-birds/meet-smithsonian-scientists","RESOURCE: Meet Smithsonian Scientists at the Zoo ")</f>
        <v xml:space="preserve">RESOURCE: Meet Smithsonian Scientists at the Zoo </v>
      </c>
      <c r="C74" s="73" t="s">
        <v>418</v>
      </c>
    </row>
    <row r="75" spans="1:8" ht="30" x14ac:dyDescent="0.2">
      <c r="B75" s="78" t="s">
        <v>419</v>
      </c>
      <c r="C75" s="73" t="s">
        <v>420</v>
      </c>
    </row>
    <row r="76" spans="1:8" ht="28.5" x14ac:dyDescent="0.2">
      <c r="B76" s="78" t="s">
        <v>421</v>
      </c>
      <c r="C76" s="73" t="s">
        <v>422</v>
      </c>
    </row>
    <row r="77" spans="1:8" ht="28.5" x14ac:dyDescent="0.2">
      <c r="B77" s="78" t="s">
        <v>423</v>
      </c>
      <c r="C77" s="73" t="s">
        <v>424</v>
      </c>
    </row>
    <row r="78" spans="1:8" ht="30" x14ac:dyDescent="0.2">
      <c r="B78" s="78" t="s">
        <v>427</v>
      </c>
      <c r="C78" s="73" t="s">
        <v>428</v>
      </c>
    </row>
    <row r="79" spans="1:8" ht="28.5" x14ac:dyDescent="0.2">
      <c r="B79" s="73" t="str">
        <f>HYPERLINK("https://artsandculture.google.com/partner/smithsonian-american-art-museum","RESOURCE: Smithsonian American Art Museum on Google Arts &amp; Culture")</f>
        <v>RESOURCE: Smithsonian American Art Museum on Google Arts &amp; Culture</v>
      </c>
      <c r="C79" s="88" t="s">
        <v>430</v>
      </c>
    </row>
    <row r="80" spans="1:8" ht="14.25" x14ac:dyDescent="0.2">
      <c r="B80" s="73" t="str">
        <f>HYPERLINK("https://www.cooperhewitt.org/2014/06/07/design-dictionary-tapestry-weaving/","RESOURCE: Design Dictionary: Tapestry Weaving")</f>
        <v>RESOURCE: Design Dictionary: Tapestry Weaving</v>
      </c>
      <c r="C80" s="73" t="s">
        <v>436</v>
      </c>
    </row>
    <row r="81" spans="2:3" ht="14.25" x14ac:dyDescent="0.2">
      <c r="B81" s="73" t="str">
        <f>HYPERLINK("https://www.cooperhewitt.org/2014/06/07/design-dictionary-stone-lithography/","RESOURCE: Design Dictionary: Stone Lithography")</f>
        <v>RESOURCE: Design Dictionary: Stone Lithography</v>
      </c>
      <c r="C81" s="73" t="s">
        <v>438</v>
      </c>
    </row>
    <row r="82" spans="2:3" ht="14.25" x14ac:dyDescent="0.2">
      <c r="B82" s="73" t="str">
        <f>HYPERLINK("https://www.cooperhewitt.org/2014/06/07/design-dictionary-screen-printing/","RESOURCE: Design Dictionary: Screen Printing")</f>
        <v>RESOURCE: Design Dictionary: Screen Printing</v>
      </c>
      <c r="C82" s="73" t="s">
        <v>439</v>
      </c>
    </row>
    <row r="83" spans="2:3" ht="14.25" x14ac:dyDescent="0.2">
      <c r="B83" s="73" t="str">
        <f>HYPERLINK("https://www.cooperhewitt.org/2014/06/07/design-dictionary-papermaking/","RESOURCE: Design Dictionary: Paper Making")</f>
        <v>RESOURCE: Design Dictionary: Paper Making</v>
      </c>
      <c r="C83" s="73" t="s">
        <v>440</v>
      </c>
    </row>
    <row r="84" spans="2:3" ht="14.25" x14ac:dyDescent="0.2">
      <c r="B84" s="73" t="str">
        <f>HYPERLINK("https://www.cooperhewitt.org/2014/06/07/design-dictionary-offset-lithography/","RESOURCE: Design Dictionary: Offset Lithography")</f>
        <v>RESOURCE: Design Dictionary: Offset Lithography</v>
      </c>
      <c r="C84" s="73" t="s">
        <v>442</v>
      </c>
    </row>
    <row r="85" spans="2:3" ht="14.25" x14ac:dyDescent="0.2">
      <c r="B85" s="73" t="str">
        <f>HYPERLINK("https://www.cooperhewitt.org/2014/06/07/design-dictionary-laser-cutting/","RESOURCE: Design Dictionary: Laser Cutting")</f>
        <v>RESOURCE: Design Dictionary: Laser Cutting</v>
      </c>
      <c r="C85" s="73" t="s">
        <v>443</v>
      </c>
    </row>
    <row r="86" spans="2:3" ht="14.25" x14ac:dyDescent="0.2">
      <c r="B86" s="73" t="str">
        <f>HYPERLINK("https://www.cooperhewitt.org/2014/06/07/design-dictionary-glassblowing/","RESOURCE: Design Dictionary: Glass Blowing")</f>
        <v>RESOURCE: Design Dictionary: Glass Blowing</v>
      </c>
      <c r="C86" s="73" t="s">
        <v>445</v>
      </c>
    </row>
    <row r="87" spans="2:3" ht="14.25" x14ac:dyDescent="0.2">
      <c r="B87" s="73" t="str">
        <f>HYPERLINK("https://www.cooperhewitt.org/2014/06/07/design-dictionary-needle-felting/","RESOURCE: Design Dictionary: Needle Felting")</f>
        <v>RESOURCE: Design Dictionary: Needle Felting</v>
      </c>
      <c r="C87" s="73" t="s">
        <v>447</v>
      </c>
    </row>
    <row r="88" spans="2:3" ht="14.25" x14ac:dyDescent="0.2">
      <c r="B88" s="73" t="str">
        <f>HYPERLINK("https://www.cooperhewitt.org/2014/06/07/design-dictionary-embroidery/","RESOURCE: Design Dictionary: Embroidery")</f>
        <v>RESOURCE: Design Dictionary: Embroidery</v>
      </c>
      <c r="C88" s="73" t="s">
        <v>449</v>
      </c>
    </row>
    <row r="89" spans="2:3" ht="14.25" x14ac:dyDescent="0.2">
      <c r="B89" s="73" t="str">
        <f>HYPERLINK("https://www.cooperhewitt.org/2014/06/07/design-dictionary-ceramics/","RESOURCE: Design Dictionary: Ceramics")</f>
        <v>RESOURCE: Design Dictionary: Ceramics</v>
      </c>
      <c r="C89" s="73" t="s">
        <v>450</v>
      </c>
    </row>
    <row r="90" spans="2:3" ht="14.25" x14ac:dyDescent="0.2">
      <c r="B90" s="73" t="str">
        <f>HYPERLINK("https://www.cooperhewitt.org/2014/06/07/design-dictionary-bobbin-lacemaking/","RESOURCE: Design Dictionary: Bobbin Lace")</f>
        <v>RESOURCE: Design Dictionary: Bobbin Lace</v>
      </c>
      <c r="C90" s="73" t="s">
        <v>451</v>
      </c>
    </row>
    <row r="91" spans="2:3" ht="14.25" x14ac:dyDescent="0.2">
      <c r="B91" s="73" t="str">
        <f>HYPERLINK("https://www.cooperhewitt.org/2014/06/07/design-dictionary-powder-bed-3d-printing/","RESOURCE: Design Dictionary: 3D Printing")</f>
        <v>RESOURCE: Design Dictionary: 3D Printing</v>
      </c>
      <c r="C91" s="73" t="s">
        <v>453</v>
      </c>
    </row>
    <row r="92" spans="2:3" ht="14.25" x14ac:dyDescent="0.2">
      <c r="B92" s="73" t="str">
        <f>HYPERLINK("https://www.cooperhewitt.org/2014/06/07/design-dictionary-extrusion-3d-printing/","RESOURCE: Design Dictionary: Extrusion 3D Printing")</f>
        <v>RESOURCE: Design Dictionary: Extrusion 3D Printing</v>
      </c>
      <c r="C92" s="73" t="s">
        <v>455</v>
      </c>
    </row>
    <row r="93" spans="2:3" ht="14.25" x14ac:dyDescent="0.2">
      <c r="B93" s="73" t="str">
        <f>HYPERLINK("https://www.cooperhewitt.org/2014/06/07/3133/","RESOURCE: Design Dictionary: Weaving")</f>
        <v>RESOURCE: Design Dictionary: Weaving</v>
      </c>
      <c r="C93" s="73" t="s">
        <v>457</v>
      </c>
    </row>
    <row r="94" spans="2:3" ht="14.25" x14ac:dyDescent="0.2">
      <c r="B94" s="73" t="str">
        <f>HYPERLINK("https://learninglab.si.edu/collections/nike-pro-hijab/1Cg9L8awVDmr9ER8#r","RESOURCE: Design Case Study: Nike Pro Hijab")</f>
        <v>RESOURCE: Design Case Study: Nike Pro Hijab</v>
      </c>
      <c r="C94" s="73" t="s">
        <v>459</v>
      </c>
    </row>
    <row r="95" spans="2:3" ht="28.5" x14ac:dyDescent="0.2">
      <c r="B95" s="73" t="str">
        <f>HYPERLINK("https://learninglab.si.edu/collections/design-case-study-eone-bradley-timepiece/r6Ht6LbGhBgnPD55#r","RESOURCE: Design Case Study: Eone Bradley Timepiece")</f>
        <v>RESOURCE: Design Case Study: Eone Bradley Timepiece</v>
      </c>
      <c r="C95" s="73" t="s">
        <v>461</v>
      </c>
    </row>
    <row r="96" spans="2:3" ht="14.25" x14ac:dyDescent="0.2">
      <c r="B96" s="73" t="str">
        <f>HYPERLINK("https://learninglab.si.edu/collections/design-case-study-lifestraw/br8utsi1cNrsqBLp#r","RESOURCE: Design Case Study: LifeStraw")</f>
        <v>RESOURCE: Design Case Study: LifeStraw</v>
      </c>
      <c r="C96" s="73" t="s">
        <v>464</v>
      </c>
    </row>
    <row r="97" spans="2:3" ht="14.25" x14ac:dyDescent="0.2">
      <c r="B97" s="73" t="str">
        <f>HYPERLINK("https://www.cooperhewitt.org/2018/07/18/careers-in-color-shepherd-color-company/","RESOURCE: Careers in Color")</f>
        <v>RESOURCE: Careers in Color</v>
      </c>
      <c r="C97" s="73" t="s">
        <v>466</v>
      </c>
    </row>
    <row r="98" spans="2:3" ht="14.25" x14ac:dyDescent="0.2">
      <c r="B98" s="73" t="str">
        <f>HYPERLINK("https://npg.si.edu/learn/teen/competition_winners","RESOURCE: Teen Portrait Competition")</f>
        <v>RESOURCE: Teen Portrait Competition</v>
      </c>
      <c r="C98" s="73" t="s">
        <v>469</v>
      </c>
    </row>
    <row r="99" spans="2:3" x14ac:dyDescent="0.25">
      <c r="B99" s="118"/>
      <c r="C99" s="118"/>
    </row>
    <row r="100" spans="2:3" x14ac:dyDescent="0.25">
      <c r="B100" s="118"/>
      <c r="C100" s="118"/>
    </row>
    <row r="101" spans="2:3" x14ac:dyDescent="0.25">
      <c r="B101" s="118"/>
      <c r="C101" s="118"/>
    </row>
    <row r="102" spans="2:3" x14ac:dyDescent="0.25">
      <c r="B102" s="118"/>
      <c r="C102" s="118"/>
    </row>
    <row r="103" spans="2:3" x14ac:dyDescent="0.25">
      <c r="B103" s="118"/>
      <c r="C103" s="118"/>
    </row>
    <row r="104" spans="2:3" x14ac:dyDescent="0.25">
      <c r="B104" s="118"/>
      <c r="C104" s="118"/>
    </row>
    <row r="105" spans="2:3" x14ac:dyDescent="0.25">
      <c r="B105" s="118"/>
      <c r="C105" s="118"/>
    </row>
    <row r="106" spans="2:3" x14ac:dyDescent="0.25">
      <c r="B106" s="118"/>
      <c r="C106" s="118"/>
    </row>
    <row r="107" spans="2:3" x14ac:dyDescent="0.25">
      <c r="B107" s="118"/>
      <c r="C107" s="118"/>
    </row>
    <row r="108" spans="2:3" x14ac:dyDescent="0.25">
      <c r="B108" s="118"/>
      <c r="C108" s="118"/>
    </row>
    <row r="109" spans="2:3" x14ac:dyDescent="0.25">
      <c r="B109" s="118"/>
      <c r="C109" s="118"/>
    </row>
    <row r="110" spans="2:3" x14ac:dyDescent="0.25">
      <c r="B110" s="118"/>
      <c r="C110" s="118"/>
    </row>
    <row r="111" spans="2:3" x14ac:dyDescent="0.25">
      <c r="B111" s="118"/>
      <c r="C111" s="118"/>
    </row>
    <row r="112" spans="2:3" x14ac:dyDescent="0.25">
      <c r="B112" s="118"/>
      <c r="C112" s="118"/>
    </row>
    <row r="113" spans="2:3" x14ac:dyDescent="0.25">
      <c r="B113" s="118"/>
      <c r="C113" s="118"/>
    </row>
    <row r="114" spans="2:3" x14ac:dyDescent="0.25">
      <c r="B114" s="118"/>
      <c r="C114" s="118"/>
    </row>
    <row r="115" spans="2:3" x14ac:dyDescent="0.25">
      <c r="B115" s="118"/>
      <c r="C115" s="118"/>
    </row>
    <row r="116" spans="2:3" x14ac:dyDescent="0.25">
      <c r="B116" s="118"/>
      <c r="C116" s="118"/>
    </row>
    <row r="117" spans="2:3" x14ac:dyDescent="0.25">
      <c r="B117" s="118"/>
      <c r="C117" s="118"/>
    </row>
    <row r="118" spans="2:3" x14ac:dyDescent="0.25">
      <c r="B118" s="118"/>
      <c r="C118" s="118"/>
    </row>
    <row r="119" spans="2:3" x14ac:dyDescent="0.25">
      <c r="B119" s="118"/>
      <c r="C119" s="118"/>
    </row>
    <row r="120" spans="2:3" x14ac:dyDescent="0.25">
      <c r="B120" s="118"/>
      <c r="C120" s="118"/>
    </row>
    <row r="121" spans="2:3" x14ac:dyDescent="0.25">
      <c r="B121" s="118"/>
      <c r="C121" s="118"/>
    </row>
    <row r="122" spans="2:3" x14ac:dyDescent="0.25">
      <c r="B122" s="118"/>
      <c r="C122" s="118"/>
    </row>
    <row r="123" spans="2:3" x14ac:dyDescent="0.25">
      <c r="B123" s="118"/>
      <c r="C123" s="118"/>
    </row>
    <row r="124" spans="2:3" x14ac:dyDescent="0.25">
      <c r="B124" s="118"/>
      <c r="C124" s="118"/>
    </row>
    <row r="125" spans="2:3" x14ac:dyDescent="0.25">
      <c r="B125" s="118"/>
      <c r="C125" s="118"/>
    </row>
    <row r="126" spans="2:3" x14ac:dyDescent="0.25">
      <c r="B126" s="118"/>
      <c r="C126" s="118"/>
    </row>
    <row r="127" spans="2:3" x14ac:dyDescent="0.25">
      <c r="B127" s="118"/>
      <c r="C127" s="118"/>
    </row>
    <row r="128" spans="2:3" x14ac:dyDescent="0.25">
      <c r="B128" s="118"/>
      <c r="C128" s="118"/>
    </row>
    <row r="129" spans="2:3" x14ac:dyDescent="0.25">
      <c r="B129" s="118"/>
      <c r="C129" s="118"/>
    </row>
    <row r="130" spans="2:3" x14ac:dyDescent="0.25">
      <c r="B130" s="118"/>
      <c r="C130" s="118"/>
    </row>
    <row r="131" spans="2:3" x14ac:dyDescent="0.25">
      <c r="B131" s="118"/>
      <c r="C131" s="118"/>
    </row>
    <row r="132" spans="2:3" x14ac:dyDescent="0.25">
      <c r="B132" s="118"/>
      <c r="C132" s="118"/>
    </row>
    <row r="133" spans="2:3" x14ac:dyDescent="0.25">
      <c r="B133" s="118"/>
      <c r="C133" s="118"/>
    </row>
    <row r="134" spans="2:3" x14ac:dyDescent="0.25">
      <c r="B134" s="118"/>
      <c r="C134" s="118"/>
    </row>
    <row r="135" spans="2:3" x14ac:dyDescent="0.25">
      <c r="B135" s="118"/>
      <c r="C135" s="118"/>
    </row>
    <row r="136" spans="2:3" x14ac:dyDescent="0.25">
      <c r="B136" s="118"/>
      <c r="C136" s="118"/>
    </row>
    <row r="137" spans="2:3" x14ac:dyDescent="0.25">
      <c r="B137" s="118"/>
      <c r="C137" s="118"/>
    </row>
    <row r="138" spans="2:3" x14ac:dyDescent="0.25">
      <c r="B138" s="118"/>
      <c r="C138" s="118"/>
    </row>
    <row r="139" spans="2:3" x14ac:dyDescent="0.25">
      <c r="B139" s="118"/>
      <c r="C139" s="118"/>
    </row>
    <row r="140" spans="2:3" x14ac:dyDescent="0.25">
      <c r="B140" s="118"/>
      <c r="C140" s="118"/>
    </row>
    <row r="141" spans="2:3" x14ac:dyDescent="0.25">
      <c r="B141" s="118"/>
      <c r="C141" s="118"/>
    </row>
    <row r="142" spans="2:3" x14ac:dyDescent="0.25">
      <c r="B142" s="118"/>
      <c r="C142" s="118"/>
    </row>
    <row r="143" spans="2:3" x14ac:dyDescent="0.25">
      <c r="B143" s="118"/>
      <c r="C143" s="118"/>
    </row>
    <row r="144" spans="2:3" x14ac:dyDescent="0.25">
      <c r="B144" s="118"/>
      <c r="C144" s="118"/>
    </row>
    <row r="145" spans="2:3" x14ac:dyDescent="0.25">
      <c r="B145" s="118"/>
      <c r="C145" s="118"/>
    </row>
    <row r="146" spans="2:3" x14ac:dyDescent="0.25">
      <c r="B146" s="118"/>
      <c r="C146" s="118"/>
    </row>
    <row r="147" spans="2:3" x14ac:dyDescent="0.25">
      <c r="B147" s="118"/>
      <c r="C147" s="118"/>
    </row>
    <row r="148" spans="2:3" x14ac:dyDescent="0.25">
      <c r="B148" s="118"/>
      <c r="C148" s="118"/>
    </row>
    <row r="149" spans="2:3" x14ac:dyDescent="0.25">
      <c r="B149" s="118"/>
      <c r="C149" s="118"/>
    </row>
    <row r="150" spans="2:3" x14ac:dyDescent="0.25">
      <c r="B150" s="118"/>
      <c r="C150" s="118"/>
    </row>
    <row r="151" spans="2:3" x14ac:dyDescent="0.25">
      <c r="B151" s="118"/>
      <c r="C151" s="118"/>
    </row>
    <row r="152" spans="2:3" x14ac:dyDescent="0.25">
      <c r="B152" s="118"/>
      <c r="C152" s="118"/>
    </row>
    <row r="153" spans="2:3" x14ac:dyDescent="0.25">
      <c r="B153" s="118"/>
      <c r="C153" s="118"/>
    </row>
    <row r="154" spans="2:3" x14ac:dyDescent="0.25">
      <c r="B154" s="118"/>
      <c r="C154" s="118"/>
    </row>
    <row r="155" spans="2:3" x14ac:dyDescent="0.25">
      <c r="B155" s="118"/>
      <c r="C155" s="118"/>
    </row>
    <row r="156" spans="2:3" x14ac:dyDescent="0.25">
      <c r="B156" s="118"/>
      <c r="C156" s="118"/>
    </row>
    <row r="157" spans="2:3" x14ac:dyDescent="0.25">
      <c r="B157" s="118"/>
      <c r="C157" s="118"/>
    </row>
    <row r="158" spans="2:3" x14ac:dyDescent="0.25">
      <c r="B158" s="118"/>
      <c r="C158" s="118"/>
    </row>
    <row r="159" spans="2:3" x14ac:dyDescent="0.25">
      <c r="B159" s="118"/>
      <c r="C159" s="118"/>
    </row>
    <row r="160" spans="2:3" x14ac:dyDescent="0.25">
      <c r="B160" s="118"/>
      <c r="C160" s="118"/>
    </row>
    <row r="161" spans="2:3" x14ac:dyDescent="0.25">
      <c r="B161" s="118"/>
      <c r="C161" s="118"/>
    </row>
    <row r="162" spans="2:3" x14ac:dyDescent="0.25">
      <c r="B162" s="118"/>
      <c r="C162" s="118"/>
    </row>
    <row r="163" spans="2:3" x14ac:dyDescent="0.25">
      <c r="B163" s="118"/>
      <c r="C163" s="118"/>
    </row>
    <row r="164" spans="2:3" x14ac:dyDescent="0.25">
      <c r="B164" s="118"/>
      <c r="C164" s="118"/>
    </row>
    <row r="165" spans="2:3" x14ac:dyDescent="0.25">
      <c r="B165" s="118"/>
      <c r="C165" s="118"/>
    </row>
    <row r="166" spans="2:3" x14ac:dyDescent="0.25">
      <c r="B166" s="118"/>
      <c r="C166" s="118"/>
    </row>
    <row r="167" spans="2:3" x14ac:dyDescent="0.25">
      <c r="B167" s="118"/>
      <c r="C167" s="118"/>
    </row>
    <row r="168" spans="2:3" x14ac:dyDescent="0.25">
      <c r="B168" s="118"/>
      <c r="C168" s="118"/>
    </row>
    <row r="169" spans="2:3" x14ac:dyDescent="0.25">
      <c r="B169" s="118"/>
      <c r="C169" s="118"/>
    </row>
    <row r="170" spans="2:3" x14ac:dyDescent="0.25">
      <c r="B170" s="118"/>
      <c r="C170" s="118"/>
    </row>
    <row r="171" spans="2:3" x14ac:dyDescent="0.25">
      <c r="B171" s="118"/>
      <c r="C171" s="118"/>
    </row>
    <row r="172" spans="2:3" x14ac:dyDescent="0.25">
      <c r="B172" s="118"/>
      <c r="C172" s="118"/>
    </row>
    <row r="173" spans="2:3" x14ac:dyDescent="0.25">
      <c r="B173" s="118"/>
      <c r="C173" s="118"/>
    </row>
    <row r="174" spans="2:3" x14ac:dyDescent="0.25">
      <c r="B174" s="118"/>
      <c r="C174" s="118"/>
    </row>
    <row r="175" spans="2:3" x14ac:dyDescent="0.25">
      <c r="B175" s="118"/>
      <c r="C175" s="118"/>
    </row>
    <row r="176" spans="2:3" x14ac:dyDescent="0.25">
      <c r="B176" s="118"/>
      <c r="C176" s="118"/>
    </row>
    <row r="177" spans="2:3" x14ac:dyDescent="0.25">
      <c r="B177" s="118"/>
      <c r="C177" s="118"/>
    </row>
    <row r="178" spans="2:3" x14ac:dyDescent="0.25">
      <c r="B178" s="118"/>
      <c r="C178" s="118"/>
    </row>
    <row r="179" spans="2:3" x14ac:dyDescent="0.25">
      <c r="B179" s="118"/>
      <c r="C179" s="118"/>
    </row>
    <row r="180" spans="2:3" x14ac:dyDescent="0.25">
      <c r="B180" s="118"/>
      <c r="C180" s="118"/>
    </row>
    <row r="181" spans="2:3" x14ac:dyDescent="0.25">
      <c r="B181" s="118"/>
      <c r="C181" s="118"/>
    </row>
    <row r="182" spans="2:3" x14ac:dyDescent="0.25">
      <c r="B182" s="118"/>
      <c r="C182" s="118"/>
    </row>
    <row r="183" spans="2:3" x14ac:dyDescent="0.25">
      <c r="B183" s="118"/>
      <c r="C183" s="118"/>
    </row>
    <row r="184" spans="2:3" x14ac:dyDescent="0.25">
      <c r="B184" s="118"/>
      <c r="C184" s="118"/>
    </row>
    <row r="185" spans="2:3" x14ac:dyDescent="0.25">
      <c r="B185" s="118"/>
      <c r="C185" s="118"/>
    </row>
    <row r="186" spans="2:3" x14ac:dyDescent="0.25">
      <c r="B186" s="118"/>
      <c r="C186" s="118"/>
    </row>
    <row r="187" spans="2:3" x14ac:dyDescent="0.25">
      <c r="B187" s="118"/>
      <c r="C187" s="118"/>
    </row>
    <row r="188" spans="2:3" x14ac:dyDescent="0.25">
      <c r="B188" s="118"/>
      <c r="C188" s="118"/>
    </row>
    <row r="189" spans="2:3" x14ac:dyDescent="0.25">
      <c r="B189" s="118"/>
      <c r="C189" s="118"/>
    </row>
    <row r="190" spans="2:3" x14ac:dyDescent="0.25">
      <c r="B190" s="118"/>
      <c r="C190" s="118"/>
    </row>
    <row r="191" spans="2:3" x14ac:dyDescent="0.25">
      <c r="B191" s="118"/>
      <c r="C191" s="118"/>
    </row>
    <row r="192" spans="2:3" x14ac:dyDescent="0.25">
      <c r="B192" s="118"/>
      <c r="C192" s="118"/>
    </row>
    <row r="193" spans="2:3" x14ac:dyDescent="0.25">
      <c r="B193" s="118"/>
      <c r="C193" s="118"/>
    </row>
    <row r="194" spans="2:3" x14ac:dyDescent="0.25">
      <c r="B194" s="118"/>
      <c r="C194" s="118"/>
    </row>
    <row r="195" spans="2:3" x14ac:dyDescent="0.25">
      <c r="B195" s="118"/>
      <c r="C195" s="118"/>
    </row>
    <row r="196" spans="2:3" x14ac:dyDescent="0.25">
      <c r="B196" s="118"/>
      <c r="C196" s="118"/>
    </row>
    <row r="197" spans="2:3" x14ac:dyDescent="0.25">
      <c r="B197" s="118"/>
      <c r="C197" s="118"/>
    </row>
    <row r="198" spans="2:3" x14ac:dyDescent="0.25">
      <c r="B198" s="118"/>
      <c r="C198" s="118"/>
    </row>
    <row r="199" spans="2:3" x14ac:dyDescent="0.25">
      <c r="B199" s="118"/>
      <c r="C199" s="118"/>
    </row>
    <row r="200" spans="2:3" x14ac:dyDescent="0.25">
      <c r="B200" s="118"/>
      <c r="C200" s="118"/>
    </row>
    <row r="201" spans="2:3" x14ac:dyDescent="0.25">
      <c r="B201" s="118"/>
      <c r="C201" s="118"/>
    </row>
    <row r="202" spans="2:3" x14ac:dyDescent="0.25">
      <c r="B202" s="118"/>
      <c r="C202" s="118"/>
    </row>
    <row r="203" spans="2:3" x14ac:dyDescent="0.25">
      <c r="B203" s="118"/>
      <c r="C203" s="118"/>
    </row>
    <row r="204" spans="2:3" x14ac:dyDescent="0.25">
      <c r="B204" s="118"/>
      <c r="C204" s="118"/>
    </row>
    <row r="205" spans="2:3" x14ac:dyDescent="0.25">
      <c r="B205" s="118"/>
      <c r="C205" s="118"/>
    </row>
    <row r="206" spans="2:3" x14ac:dyDescent="0.25">
      <c r="B206" s="118"/>
      <c r="C206" s="118"/>
    </row>
    <row r="207" spans="2:3" x14ac:dyDescent="0.25">
      <c r="B207" s="118"/>
      <c r="C207" s="118"/>
    </row>
    <row r="208" spans="2:3" x14ac:dyDescent="0.25">
      <c r="B208" s="118"/>
      <c r="C208" s="118"/>
    </row>
    <row r="209" spans="2:3" x14ac:dyDescent="0.25">
      <c r="B209" s="118"/>
      <c r="C209" s="118"/>
    </row>
    <row r="210" spans="2:3" x14ac:dyDescent="0.25">
      <c r="B210" s="118"/>
      <c r="C210" s="118"/>
    </row>
    <row r="211" spans="2:3" x14ac:dyDescent="0.25">
      <c r="B211" s="118"/>
      <c r="C211" s="118"/>
    </row>
    <row r="212" spans="2:3" x14ac:dyDescent="0.25">
      <c r="B212" s="118"/>
      <c r="C212" s="118"/>
    </row>
    <row r="213" spans="2:3" x14ac:dyDescent="0.25">
      <c r="B213" s="118"/>
      <c r="C213" s="118"/>
    </row>
    <row r="214" spans="2:3" x14ac:dyDescent="0.25">
      <c r="B214" s="118"/>
      <c r="C214" s="118"/>
    </row>
    <row r="215" spans="2:3" x14ac:dyDescent="0.25">
      <c r="B215" s="118"/>
      <c r="C215" s="118"/>
    </row>
    <row r="216" spans="2:3" x14ac:dyDescent="0.25">
      <c r="B216" s="118"/>
      <c r="C216" s="118"/>
    </row>
    <row r="217" spans="2:3" x14ac:dyDescent="0.25">
      <c r="B217" s="118"/>
      <c r="C217" s="118"/>
    </row>
    <row r="218" spans="2:3" x14ac:dyDescent="0.25">
      <c r="B218" s="118"/>
      <c r="C218" s="118"/>
    </row>
    <row r="219" spans="2:3" x14ac:dyDescent="0.25">
      <c r="B219" s="118"/>
      <c r="C219" s="118"/>
    </row>
    <row r="220" spans="2:3" x14ac:dyDescent="0.25">
      <c r="B220" s="118"/>
      <c r="C220" s="118"/>
    </row>
    <row r="221" spans="2:3" x14ac:dyDescent="0.25">
      <c r="B221" s="118"/>
      <c r="C221" s="118"/>
    </row>
    <row r="222" spans="2:3" x14ac:dyDescent="0.25">
      <c r="B222" s="118"/>
      <c r="C222" s="118"/>
    </row>
    <row r="223" spans="2:3" x14ac:dyDescent="0.25">
      <c r="B223" s="118"/>
      <c r="C223" s="118"/>
    </row>
    <row r="224" spans="2:3" x14ac:dyDescent="0.25">
      <c r="B224" s="118"/>
      <c r="C224" s="118"/>
    </row>
    <row r="225" spans="2:3" x14ac:dyDescent="0.25">
      <c r="B225" s="118"/>
      <c r="C225" s="118"/>
    </row>
    <row r="226" spans="2:3" x14ac:dyDescent="0.25">
      <c r="B226" s="118"/>
      <c r="C226" s="118"/>
    </row>
    <row r="227" spans="2:3" x14ac:dyDescent="0.25">
      <c r="B227" s="118"/>
      <c r="C227" s="118"/>
    </row>
    <row r="228" spans="2:3" x14ac:dyDescent="0.25">
      <c r="B228" s="118"/>
      <c r="C228" s="118"/>
    </row>
    <row r="229" spans="2:3" x14ac:dyDescent="0.25">
      <c r="B229" s="118"/>
      <c r="C229" s="118"/>
    </row>
    <row r="230" spans="2:3" x14ac:dyDescent="0.25">
      <c r="B230" s="118"/>
      <c r="C230" s="118"/>
    </row>
    <row r="231" spans="2:3" x14ac:dyDescent="0.25">
      <c r="B231" s="118"/>
      <c r="C231" s="118"/>
    </row>
    <row r="232" spans="2:3" x14ac:dyDescent="0.25">
      <c r="B232" s="118"/>
      <c r="C232" s="118"/>
    </row>
    <row r="233" spans="2:3" x14ac:dyDescent="0.25">
      <c r="B233" s="118"/>
      <c r="C233" s="118"/>
    </row>
    <row r="234" spans="2:3" x14ac:dyDescent="0.25">
      <c r="B234" s="118"/>
      <c r="C234" s="118"/>
    </row>
    <row r="235" spans="2:3" x14ac:dyDescent="0.25">
      <c r="B235" s="118"/>
      <c r="C235" s="118"/>
    </row>
    <row r="236" spans="2:3" x14ac:dyDescent="0.25">
      <c r="B236" s="118"/>
      <c r="C236" s="118"/>
    </row>
    <row r="237" spans="2:3" x14ac:dyDescent="0.25">
      <c r="B237" s="118"/>
      <c r="C237" s="118"/>
    </row>
    <row r="238" spans="2:3" x14ac:dyDescent="0.25">
      <c r="B238" s="118"/>
      <c r="C238" s="118"/>
    </row>
    <row r="239" spans="2:3" x14ac:dyDescent="0.25">
      <c r="B239" s="118"/>
      <c r="C239" s="118"/>
    </row>
    <row r="240" spans="2:3" x14ac:dyDescent="0.25">
      <c r="B240" s="118"/>
      <c r="C240" s="118"/>
    </row>
    <row r="241" spans="2:3" x14ac:dyDescent="0.25">
      <c r="B241" s="118"/>
      <c r="C241" s="118"/>
    </row>
    <row r="242" spans="2:3" x14ac:dyDescent="0.25">
      <c r="B242" s="118"/>
      <c r="C242" s="118"/>
    </row>
    <row r="243" spans="2:3" x14ac:dyDescent="0.25">
      <c r="B243" s="118"/>
      <c r="C243" s="118"/>
    </row>
    <row r="244" spans="2:3" x14ac:dyDescent="0.25">
      <c r="B244" s="118"/>
      <c r="C244" s="118"/>
    </row>
    <row r="245" spans="2:3" x14ac:dyDescent="0.25">
      <c r="B245" s="118"/>
      <c r="C245" s="118"/>
    </row>
    <row r="246" spans="2:3" x14ac:dyDescent="0.25">
      <c r="B246" s="118"/>
      <c r="C246" s="118"/>
    </row>
    <row r="247" spans="2:3" x14ac:dyDescent="0.25">
      <c r="B247" s="118"/>
      <c r="C247" s="118"/>
    </row>
    <row r="248" spans="2:3" x14ac:dyDescent="0.25">
      <c r="B248" s="118"/>
      <c r="C248" s="118"/>
    </row>
    <row r="249" spans="2:3" x14ac:dyDescent="0.25">
      <c r="B249" s="118"/>
      <c r="C249" s="118"/>
    </row>
    <row r="250" spans="2:3" x14ac:dyDescent="0.25">
      <c r="B250" s="118"/>
      <c r="C250" s="118"/>
    </row>
    <row r="251" spans="2:3" x14ac:dyDescent="0.25">
      <c r="B251" s="118"/>
      <c r="C251" s="118"/>
    </row>
    <row r="252" spans="2:3" x14ac:dyDescent="0.25">
      <c r="B252" s="118"/>
      <c r="C252" s="118"/>
    </row>
    <row r="253" spans="2:3" x14ac:dyDescent="0.25">
      <c r="B253" s="118"/>
      <c r="C253" s="118"/>
    </row>
    <row r="254" spans="2:3" x14ac:dyDescent="0.25">
      <c r="B254" s="118"/>
      <c r="C254" s="118"/>
    </row>
    <row r="255" spans="2:3" x14ac:dyDescent="0.25">
      <c r="B255" s="118"/>
      <c r="C255" s="118"/>
    </row>
    <row r="256" spans="2:3" x14ac:dyDescent="0.25">
      <c r="B256" s="118"/>
      <c r="C256" s="118"/>
    </row>
    <row r="257" spans="2:3" x14ac:dyDescent="0.25">
      <c r="B257" s="118"/>
      <c r="C257" s="118"/>
    </row>
    <row r="258" spans="2:3" x14ac:dyDescent="0.25">
      <c r="B258" s="118"/>
      <c r="C258" s="118"/>
    </row>
    <row r="259" spans="2:3" x14ac:dyDescent="0.25">
      <c r="B259" s="118"/>
      <c r="C259" s="118"/>
    </row>
    <row r="260" spans="2:3" x14ac:dyDescent="0.25">
      <c r="B260" s="118"/>
      <c r="C260" s="118"/>
    </row>
    <row r="261" spans="2:3" x14ac:dyDescent="0.25">
      <c r="B261" s="118"/>
      <c r="C261" s="118"/>
    </row>
    <row r="262" spans="2:3" x14ac:dyDescent="0.25">
      <c r="B262" s="118"/>
      <c r="C262" s="118"/>
    </row>
    <row r="263" spans="2:3" x14ac:dyDescent="0.25">
      <c r="B263" s="118"/>
      <c r="C263" s="118"/>
    </row>
    <row r="264" spans="2:3" x14ac:dyDescent="0.25">
      <c r="B264" s="118"/>
      <c r="C264" s="118"/>
    </row>
    <row r="265" spans="2:3" x14ac:dyDescent="0.25">
      <c r="B265" s="118"/>
      <c r="C265" s="118"/>
    </row>
    <row r="266" spans="2:3" x14ac:dyDescent="0.25">
      <c r="B266" s="118"/>
      <c r="C266" s="118"/>
    </row>
    <row r="267" spans="2:3" x14ac:dyDescent="0.25">
      <c r="B267" s="118"/>
      <c r="C267" s="118"/>
    </row>
    <row r="268" spans="2:3" x14ac:dyDescent="0.25">
      <c r="B268" s="118"/>
      <c r="C268" s="118"/>
    </row>
    <row r="269" spans="2:3" x14ac:dyDescent="0.25">
      <c r="B269" s="118"/>
      <c r="C269" s="118"/>
    </row>
    <row r="270" spans="2:3" x14ac:dyDescent="0.25">
      <c r="B270" s="118"/>
      <c r="C270" s="118"/>
    </row>
    <row r="271" spans="2:3" x14ac:dyDescent="0.25">
      <c r="B271" s="118"/>
      <c r="C271" s="118"/>
    </row>
    <row r="272" spans="2:3" x14ac:dyDescent="0.25">
      <c r="B272" s="118"/>
      <c r="C272" s="118"/>
    </row>
    <row r="273" spans="2:3" x14ac:dyDescent="0.25">
      <c r="B273" s="118"/>
      <c r="C273" s="118"/>
    </row>
    <row r="274" spans="2:3" x14ac:dyDescent="0.25">
      <c r="B274" s="118"/>
      <c r="C274" s="118"/>
    </row>
    <row r="275" spans="2:3" x14ac:dyDescent="0.25">
      <c r="B275" s="118"/>
      <c r="C275" s="118"/>
    </row>
    <row r="276" spans="2:3" x14ac:dyDescent="0.25">
      <c r="B276" s="118"/>
      <c r="C276" s="118"/>
    </row>
    <row r="277" spans="2:3" x14ac:dyDescent="0.25">
      <c r="B277" s="118"/>
      <c r="C277" s="118"/>
    </row>
    <row r="278" spans="2:3" x14ac:dyDescent="0.25">
      <c r="B278" s="118"/>
      <c r="C278" s="118"/>
    </row>
    <row r="279" spans="2:3" x14ac:dyDescent="0.25">
      <c r="B279" s="118"/>
      <c r="C279" s="118"/>
    </row>
    <row r="280" spans="2:3" x14ac:dyDescent="0.25">
      <c r="B280" s="118"/>
      <c r="C280" s="118"/>
    </row>
    <row r="281" spans="2:3" x14ac:dyDescent="0.25">
      <c r="B281" s="118"/>
      <c r="C281" s="118"/>
    </row>
    <row r="282" spans="2:3" x14ac:dyDescent="0.25">
      <c r="B282" s="118"/>
      <c r="C282" s="118"/>
    </row>
    <row r="283" spans="2:3" x14ac:dyDescent="0.25">
      <c r="B283" s="118"/>
      <c r="C283" s="118"/>
    </row>
    <row r="284" spans="2:3" x14ac:dyDescent="0.25">
      <c r="B284" s="118"/>
      <c r="C284" s="118"/>
    </row>
    <row r="285" spans="2:3" x14ac:dyDescent="0.25">
      <c r="B285" s="118"/>
      <c r="C285" s="118"/>
    </row>
    <row r="286" spans="2:3" x14ac:dyDescent="0.25">
      <c r="B286" s="118"/>
      <c r="C286" s="118"/>
    </row>
    <row r="287" spans="2:3" x14ac:dyDescent="0.25">
      <c r="B287" s="118"/>
      <c r="C287" s="118"/>
    </row>
    <row r="288" spans="2:3" x14ac:dyDescent="0.25">
      <c r="B288" s="118"/>
      <c r="C288" s="118"/>
    </row>
    <row r="289" spans="2:3" x14ac:dyDescent="0.25">
      <c r="B289" s="118"/>
      <c r="C289" s="118"/>
    </row>
    <row r="290" spans="2:3" x14ac:dyDescent="0.25">
      <c r="B290" s="118"/>
      <c r="C290" s="118"/>
    </row>
    <row r="291" spans="2:3" x14ac:dyDescent="0.25">
      <c r="B291" s="118"/>
      <c r="C291" s="118"/>
    </row>
    <row r="292" spans="2:3" x14ac:dyDescent="0.25">
      <c r="B292" s="118"/>
      <c r="C292" s="118"/>
    </row>
    <row r="293" spans="2:3" x14ac:dyDescent="0.25">
      <c r="B293" s="118"/>
      <c r="C293" s="118"/>
    </row>
    <row r="294" spans="2:3" x14ac:dyDescent="0.25">
      <c r="B294" s="118"/>
      <c r="C294" s="118"/>
    </row>
    <row r="295" spans="2:3" x14ac:dyDescent="0.25">
      <c r="B295" s="118"/>
      <c r="C295" s="118"/>
    </row>
    <row r="296" spans="2:3" x14ac:dyDescent="0.25">
      <c r="B296" s="118"/>
      <c r="C296" s="118"/>
    </row>
    <row r="297" spans="2:3" x14ac:dyDescent="0.25">
      <c r="B297" s="118"/>
      <c r="C297" s="118"/>
    </row>
    <row r="298" spans="2:3" x14ac:dyDescent="0.25">
      <c r="B298" s="118"/>
      <c r="C298" s="118"/>
    </row>
    <row r="299" spans="2:3" x14ac:dyDescent="0.25">
      <c r="B299" s="118"/>
      <c r="C299" s="118"/>
    </row>
    <row r="300" spans="2:3" x14ac:dyDescent="0.25">
      <c r="B300" s="118"/>
      <c r="C300" s="118"/>
    </row>
    <row r="301" spans="2:3" x14ac:dyDescent="0.25">
      <c r="B301" s="118"/>
      <c r="C301" s="118"/>
    </row>
    <row r="302" spans="2:3" x14ac:dyDescent="0.25">
      <c r="B302" s="118"/>
      <c r="C302" s="118"/>
    </row>
    <row r="303" spans="2:3" x14ac:dyDescent="0.25">
      <c r="B303" s="118"/>
      <c r="C303" s="118"/>
    </row>
    <row r="304" spans="2:3" x14ac:dyDescent="0.25">
      <c r="B304" s="118"/>
      <c r="C304" s="118"/>
    </row>
    <row r="305" spans="2:3" x14ac:dyDescent="0.25">
      <c r="B305" s="118"/>
      <c r="C305" s="118"/>
    </row>
    <row r="306" spans="2:3" x14ac:dyDescent="0.25">
      <c r="B306" s="118"/>
      <c r="C306" s="118"/>
    </row>
    <row r="307" spans="2:3" x14ac:dyDescent="0.25">
      <c r="B307" s="118"/>
      <c r="C307" s="118"/>
    </row>
    <row r="308" spans="2:3" x14ac:dyDescent="0.25">
      <c r="B308" s="118"/>
      <c r="C308" s="118"/>
    </row>
    <row r="309" spans="2:3" x14ac:dyDescent="0.25">
      <c r="B309" s="118"/>
      <c r="C309" s="118"/>
    </row>
    <row r="310" spans="2:3" x14ac:dyDescent="0.25">
      <c r="B310" s="118"/>
      <c r="C310" s="118"/>
    </row>
    <row r="311" spans="2:3" x14ac:dyDescent="0.25">
      <c r="B311" s="118"/>
      <c r="C311" s="118"/>
    </row>
    <row r="312" spans="2:3" x14ac:dyDescent="0.25">
      <c r="B312" s="118"/>
      <c r="C312" s="118"/>
    </row>
    <row r="313" spans="2:3" x14ac:dyDescent="0.25">
      <c r="B313" s="118"/>
      <c r="C313" s="118"/>
    </row>
    <row r="314" spans="2:3" x14ac:dyDescent="0.25">
      <c r="B314" s="118"/>
      <c r="C314" s="118"/>
    </row>
    <row r="315" spans="2:3" x14ac:dyDescent="0.25">
      <c r="B315" s="118"/>
      <c r="C315" s="118"/>
    </row>
    <row r="316" spans="2:3" x14ac:dyDescent="0.25">
      <c r="B316" s="118"/>
      <c r="C316" s="118"/>
    </row>
    <row r="317" spans="2:3" x14ac:dyDescent="0.25">
      <c r="B317" s="118"/>
      <c r="C317" s="118"/>
    </row>
    <row r="318" spans="2:3" x14ac:dyDescent="0.25">
      <c r="B318" s="118"/>
      <c r="C318" s="118"/>
    </row>
    <row r="319" spans="2:3" x14ac:dyDescent="0.25">
      <c r="B319" s="118"/>
      <c r="C319" s="118"/>
    </row>
    <row r="320" spans="2:3" x14ac:dyDescent="0.25">
      <c r="B320" s="118"/>
      <c r="C320" s="118"/>
    </row>
    <row r="321" spans="2:3" x14ac:dyDescent="0.25">
      <c r="B321" s="118"/>
      <c r="C321" s="118"/>
    </row>
    <row r="322" spans="2:3" x14ac:dyDescent="0.25">
      <c r="B322" s="118"/>
      <c r="C322" s="118"/>
    </row>
    <row r="323" spans="2:3" x14ac:dyDescent="0.25">
      <c r="B323" s="118"/>
      <c r="C323" s="118"/>
    </row>
    <row r="324" spans="2:3" x14ac:dyDescent="0.25">
      <c r="B324" s="118"/>
      <c r="C324" s="118"/>
    </row>
    <row r="325" spans="2:3" x14ac:dyDescent="0.25">
      <c r="B325" s="118"/>
      <c r="C325" s="118"/>
    </row>
    <row r="326" spans="2:3" x14ac:dyDescent="0.25">
      <c r="B326" s="118"/>
      <c r="C326" s="118"/>
    </row>
    <row r="327" spans="2:3" x14ac:dyDescent="0.25">
      <c r="B327" s="118"/>
      <c r="C327" s="118"/>
    </row>
    <row r="328" spans="2:3" x14ac:dyDescent="0.25">
      <c r="B328" s="118"/>
      <c r="C328" s="118"/>
    </row>
    <row r="329" spans="2:3" x14ac:dyDescent="0.25">
      <c r="B329" s="118"/>
      <c r="C329" s="118"/>
    </row>
    <row r="330" spans="2:3" x14ac:dyDescent="0.25">
      <c r="B330" s="118"/>
      <c r="C330" s="118"/>
    </row>
    <row r="331" spans="2:3" x14ac:dyDescent="0.25">
      <c r="B331" s="118"/>
      <c r="C331" s="118"/>
    </row>
    <row r="332" spans="2:3" x14ac:dyDescent="0.25">
      <c r="B332" s="118"/>
      <c r="C332" s="118"/>
    </row>
    <row r="333" spans="2:3" x14ac:dyDescent="0.25">
      <c r="B333" s="118"/>
      <c r="C333" s="118"/>
    </row>
    <row r="334" spans="2:3" x14ac:dyDescent="0.25">
      <c r="B334" s="118"/>
      <c r="C334" s="118"/>
    </row>
    <row r="335" spans="2:3" x14ac:dyDescent="0.25">
      <c r="B335" s="118"/>
      <c r="C335" s="118"/>
    </row>
    <row r="336" spans="2:3" x14ac:dyDescent="0.25">
      <c r="B336" s="118"/>
      <c r="C336" s="118"/>
    </row>
    <row r="337" spans="2:3" x14ac:dyDescent="0.25">
      <c r="B337" s="118"/>
      <c r="C337" s="118"/>
    </row>
    <row r="338" spans="2:3" x14ac:dyDescent="0.25">
      <c r="B338" s="118"/>
      <c r="C338" s="118"/>
    </row>
    <row r="339" spans="2:3" x14ac:dyDescent="0.25">
      <c r="B339" s="118"/>
      <c r="C339" s="118"/>
    </row>
    <row r="340" spans="2:3" x14ac:dyDescent="0.25">
      <c r="B340" s="118"/>
      <c r="C340" s="118"/>
    </row>
    <row r="341" spans="2:3" x14ac:dyDescent="0.25">
      <c r="B341" s="118"/>
      <c r="C341" s="118"/>
    </row>
    <row r="342" spans="2:3" x14ac:dyDescent="0.25">
      <c r="B342" s="118"/>
      <c r="C342" s="118"/>
    </row>
    <row r="343" spans="2:3" x14ac:dyDescent="0.25">
      <c r="B343" s="118"/>
      <c r="C343" s="118"/>
    </row>
    <row r="344" spans="2:3" x14ac:dyDescent="0.25">
      <c r="B344" s="118"/>
      <c r="C344" s="118"/>
    </row>
    <row r="345" spans="2:3" x14ac:dyDescent="0.25">
      <c r="B345" s="118"/>
      <c r="C345" s="118"/>
    </row>
    <row r="346" spans="2:3" x14ac:dyDescent="0.25">
      <c r="B346" s="118"/>
      <c r="C346" s="118"/>
    </row>
    <row r="347" spans="2:3" x14ac:dyDescent="0.25">
      <c r="B347" s="118"/>
      <c r="C347" s="118"/>
    </row>
    <row r="348" spans="2:3" x14ac:dyDescent="0.25">
      <c r="B348" s="118"/>
      <c r="C348" s="118"/>
    </row>
    <row r="349" spans="2:3" x14ac:dyDescent="0.25">
      <c r="B349" s="118"/>
      <c r="C349" s="118"/>
    </row>
    <row r="350" spans="2:3" x14ac:dyDescent="0.25">
      <c r="B350" s="118"/>
      <c r="C350" s="118"/>
    </row>
    <row r="351" spans="2:3" x14ac:dyDescent="0.25">
      <c r="B351" s="118"/>
      <c r="C351" s="118"/>
    </row>
    <row r="352" spans="2:3" x14ac:dyDescent="0.25">
      <c r="B352" s="118"/>
      <c r="C352" s="118"/>
    </row>
    <row r="353" spans="2:3" x14ac:dyDescent="0.25">
      <c r="B353" s="118"/>
      <c r="C353" s="118"/>
    </row>
    <row r="354" spans="2:3" x14ac:dyDescent="0.25">
      <c r="B354" s="118"/>
      <c r="C354" s="118"/>
    </row>
    <row r="355" spans="2:3" x14ac:dyDescent="0.25">
      <c r="B355" s="118"/>
      <c r="C355" s="118"/>
    </row>
    <row r="356" spans="2:3" x14ac:dyDescent="0.25">
      <c r="B356" s="118"/>
      <c r="C356" s="118"/>
    </row>
    <row r="357" spans="2:3" x14ac:dyDescent="0.25">
      <c r="B357" s="118"/>
      <c r="C357" s="118"/>
    </row>
    <row r="358" spans="2:3" x14ac:dyDescent="0.25">
      <c r="B358" s="118"/>
      <c r="C358" s="118"/>
    </row>
    <row r="359" spans="2:3" x14ac:dyDescent="0.25">
      <c r="B359" s="118"/>
      <c r="C359" s="118"/>
    </row>
    <row r="360" spans="2:3" x14ac:dyDescent="0.25">
      <c r="B360" s="118"/>
      <c r="C360" s="118"/>
    </row>
    <row r="361" spans="2:3" x14ac:dyDescent="0.25">
      <c r="B361" s="118"/>
      <c r="C361" s="118"/>
    </row>
    <row r="362" spans="2:3" x14ac:dyDescent="0.25">
      <c r="B362" s="118"/>
      <c r="C362" s="118"/>
    </row>
    <row r="363" spans="2:3" x14ac:dyDescent="0.25">
      <c r="B363" s="118"/>
      <c r="C363" s="118"/>
    </row>
    <row r="364" spans="2:3" x14ac:dyDescent="0.25">
      <c r="B364" s="118"/>
      <c r="C364" s="118"/>
    </row>
    <row r="365" spans="2:3" x14ac:dyDescent="0.25">
      <c r="B365" s="118"/>
      <c r="C365" s="118"/>
    </row>
    <row r="366" spans="2:3" x14ac:dyDescent="0.25">
      <c r="B366" s="118"/>
      <c r="C366" s="118"/>
    </row>
    <row r="367" spans="2:3" x14ac:dyDescent="0.25">
      <c r="B367" s="118"/>
      <c r="C367" s="118"/>
    </row>
    <row r="368" spans="2:3" x14ac:dyDescent="0.25">
      <c r="B368" s="118"/>
      <c r="C368" s="118"/>
    </row>
    <row r="369" spans="2:3" x14ac:dyDescent="0.25">
      <c r="B369" s="118"/>
      <c r="C369" s="118"/>
    </row>
    <row r="370" spans="2:3" x14ac:dyDescent="0.25">
      <c r="B370" s="118"/>
      <c r="C370" s="118"/>
    </row>
    <row r="371" spans="2:3" x14ac:dyDescent="0.25">
      <c r="B371" s="118"/>
      <c r="C371" s="118"/>
    </row>
    <row r="372" spans="2:3" x14ac:dyDescent="0.25">
      <c r="B372" s="118"/>
      <c r="C372" s="118"/>
    </row>
    <row r="373" spans="2:3" x14ac:dyDescent="0.25">
      <c r="B373" s="118"/>
      <c r="C373" s="118"/>
    </row>
    <row r="374" spans="2:3" x14ac:dyDescent="0.25">
      <c r="B374" s="118"/>
      <c r="C374" s="118"/>
    </row>
    <row r="375" spans="2:3" x14ac:dyDescent="0.25">
      <c r="B375" s="118"/>
      <c r="C375" s="118"/>
    </row>
    <row r="376" spans="2:3" x14ac:dyDescent="0.25">
      <c r="B376" s="118"/>
      <c r="C376" s="118"/>
    </row>
    <row r="377" spans="2:3" x14ac:dyDescent="0.25">
      <c r="B377" s="118"/>
      <c r="C377" s="118"/>
    </row>
    <row r="378" spans="2:3" x14ac:dyDescent="0.25">
      <c r="B378" s="118"/>
      <c r="C378" s="118"/>
    </row>
    <row r="379" spans="2:3" x14ac:dyDescent="0.25">
      <c r="B379" s="118"/>
      <c r="C379" s="118"/>
    </row>
    <row r="380" spans="2:3" x14ac:dyDescent="0.25">
      <c r="B380" s="118"/>
      <c r="C380" s="118"/>
    </row>
    <row r="381" spans="2:3" x14ac:dyDescent="0.25">
      <c r="B381" s="118"/>
      <c r="C381" s="118"/>
    </row>
    <row r="382" spans="2:3" x14ac:dyDescent="0.25">
      <c r="B382" s="118"/>
      <c r="C382" s="118"/>
    </row>
    <row r="383" spans="2:3" x14ac:dyDescent="0.25">
      <c r="B383" s="118"/>
      <c r="C383" s="118"/>
    </row>
    <row r="384" spans="2:3" x14ac:dyDescent="0.25">
      <c r="B384" s="118"/>
      <c r="C384" s="118"/>
    </row>
    <row r="385" spans="2:3" x14ac:dyDescent="0.25">
      <c r="B385" s="118"/>
      <c r="C385" s="118"/>
    </row>
    <row r="386" spans="2:3" x14ac:dyDescent="0.25">
      <c r="B386" s="118"/>
      <c r="C386" s="118"/>
    </row>
    <row r="387" spans="2:3" x14ac:dyDescent="0.25">
      <c r="B387" s="118"/>
      <c r="C387" s="118"/>
    </row>
    <row r="388" spans="2:3" x14ac:dyDescent="0.25">
      <c r="B388" s="118"/>
      <c r="C388" s="118"/>
    </row>
    <row r="389" spans="2:3" x14ac:dyDescent="0.25">
      <c r="B389" s="118"/>
      <c r="C389" s="118"/>
    </row>
    <row r="390" spans="2:3" x14ac:dyDescent="0.25">
      <c r="B390" s="118"/>
      <c r="C390" s="118"/>
    </row>
    <row r="391" spans="2:3" x14ac:dyDescent="0.25">
      <c r="B391" s="118"/>
      <c r="C391" s="118"/>
    </row>
    <row r="392" spans="2:3" x14ac:dyDescent="0.25">
      <c r="B392" s="118"/>
      <c r="C392" s="118"/>
    </row>
    <row r="393" spans="2:3" x14ac:dyDescent="0.25">
      <c r="B393" s="118"/>
      <c r="C393" s="118"/>
    </row>
    <row r="394" spans="2:3" x14ac:dyDescent="0.25">
      <c r="B394" s="118"/>
      <c r="C394" s="118"/>
    </row>
    <row r="395" spans="2:3" x14ac:dyDescent="0.25">
      <c r="B395" s="118"/>
      <c r="C395" s="118"/>
    </row>
    <row r="396" spans="2:3" x14ac:dyDescent="0.25">
      <c r="B396" s="118"/>
      <c r="C396" s="118"/>
    </row>
    <row r="397" spans="2:3" x14ac:dyDescent="0.25">
      <c r="B397" s="118"/>
      <c r="C397" s="118"/>
    </row>
    <row r="398" spans="2:3" x14ac:dyDescent="0.25">
      <c r="B398" s="118"/>
      <c r="C398" s="118"/>
    </row>
    <row r="399" spans="2:3" x14ac:dyDescent="0.25">
      <c r="B399" s="118"/>
      <c r="C399" s="118"/>
    </row>
    <row r="400" spans="2:3" x14ac:dyDescent="0.25">
      <c r="B400" s="118"/>
      <c r="C400" s="118"/>
    </row>
    <row r="401" spans="2:3" x14ac:dyDescent="0.25">
      <c r="B401" s="118"/>
      <c r="C401" s="118"/>
    </row>
    <row r="402" spans="2:3" x14ac:dyDescent="0.25">
      <c r="B402" s="118"/>
      <c r="C402" s="118"/>
    </row>
    <row r="403" spans="2:3" x14ac:dyDescent="0.25">
      <c r="B403" s="118"/>
      <c r="C403" s="118"/>
    </row>
    <row r="404" spans="2:3" x14ac:dyDescent="0.25">
      <c r="B404" s="118"/>
      <c r="C404" s="118"/>
    </row>
    <row r="405" spans="2:3" x14ac:dyDescent="0.25">
      <c r="B405" s="118"/>
      <c r="C405" s="118"/>
    </row>
    <row r="406" spans="2:3" x14ac:dyDescent="0.25">
      <c r="B406" s="118"/>
      <c r="C406" s="118"/>
    </row>
    <row r="407" spans="2:3" x14ac:dyDescent="0.25">
      <c r="B407" s="118"/>
      <c r="C407" s="118"/>
    </row>
    <row r="408" spans="2:3" x14ac:dyDescent="0.25">
      <c r="B408" s="118"/>
      <c r="C408" s="118"/>
    </row>
    <row r="409" spans="2:3" x14ac:dyDescent="0.25">
      <c r="B409" s="118"/>
      <c r="C409" s="118"/>
    </row>
    <row r="410" spans="2:3" x14ac:dyDescent="0.25">
      <c r="B410" s="118"/>
      <c r="C410" s="118"/>
    </row>
    <row r="411" spans="2:3" x14ac:dyDescent="0.25">
      <c r="B411" s="118"/>
      <c r="C411" s="118"/>
    </row>
    <row r="412" spans="2:3" x14ac:dyDescent="0.25">
      <c r="B412" s="118"/>
      <c r="C412" s="118"/>
    </row>
    <row r="413" spans="2:3" x14ac:dyDescent="0.25">
      <c r="B413" s="118"/>
      <c r="C413" s="118"/>
    </row>
    <row r="414" spans="2:3" x14ac:dyDescent="0.25">
      <c r="B414" s="118"/>
      <c r="C414" s="118"/>
    </row>
    <row r="415" spans="2:3" x14ac:dyDescent="0.25">
      <c r="B415" s="118"/>
      <c r="C415" s="118"/>
    </row>
    <row r="416" spans="2:3" x14ac:dyDescent="0.25">
      <c r="B416" s="118"/>
      <c r="C416" s="118"/>
    </row>
    <row r="417" spans="2:3" x14ac:dyDescent="0.25">
      <c r="B417" s="118"/>
      <c r="C417" s="118"/>
    </row>
    <row r="418" spans="2:3" x14ac:dyDescent="0.25">
      <c r="B418" s="118"/>
      <c r="C418" s="118"/>
    </row>
    <row r="419" spans="2:3" x14ac:dyDescent="0.25">
      <c r="B419" s="118"/>
      <c r="C419" s="118"/>
    </row>
    <row r="420" spans="2:3" x14ac:dyDescent="0.25">
      <c r="B420" s="118"/>
      <c r="C420" s="118"/>
    </row>
    <row r="421" spans="2:3" x14ac:dyDescent="0.25">
      <c r="B421" s="118"/>
      <c r="C421" s="118"/>
    </row>
    <row r="422" spans="2:3" x14ac:dyDescent="0.25">
      <c r="B422" s="118"/>
      <c r="C422" s="118"/>
    </row>
    <row r="423" spans="2:3" x14ac:dyDescent="0.25">
      <c r="B423" s="118"/>
      <c r="C423" s="118"/>
    </row>
    <row r="424" spans="2:3" x14ac:dyDescent="0.25">
      <c r="B424" s="118"/>
      <c r="C424" s="118"/>
    </row>
    <row r="425" spans="2:3" x14ac:dyDescent="0.25">
      <c r="B425" s="118"/>
      <c r="C425" s="118"/>
    </row>
    <row r="426" spans="2:3" x14ac:dyDescent="0.25">
      <c r="B426" s="118"/>
      <c r="C426" s="118"/>
    </row>
    <row r="427" spans="2:3" x14ac:dyDescent="0.25">
      <c r="B427" s="118"/>
      <c r="C427" s="118"/>
    </row>
    <row r="428" spans="2:3" x14ac:dyDescent="0.25">
      <c r="B428" s="118"/>
      <c r="C428" s="118"/>
    </row>
    <row r="429" spans="2:3" x14ac:dyDescent="0.25">
      <c r="B429" s="118"/>
      <c r="C429" s="118"/>
    </row>
    <row r="430" spans="2:3" x14ac:dyDescent="0.25">
      <c r="B430" s="118"/>
      <c r="C430" s="118"/>
    </row>
    <row r="431" spans="2:3" x14ac:dyDescent="0.25">
      <c r="B431" s="118"/>
      <c r="C431" s="118"/>
    </row>
    <row r="432" spans="2:3" x14ac:dyDescent="0.25">
      <c r="B432" s="118"/>
      <c r="C432" s="118"/>
    </row>
    <row r="433" spans="2:3" x14ac:dyDescent="0.25">
      <c r="B433" s="118"/>
      <c r="C433" s="118"/>
    </row>
    <row r="434" spans="2:3" x14ac:dyDescent="0.25">
      <c r="B434" s="118"/>
      <c r="C434" s="118"/>
    </row>
    <row r="435" spans="2:3" x14ac:dyDescent="0.25">
      <c r="B435" s="118"/>
      <c r="C435" s="118"/>
    </row>
    <row r="436" spans="2:3" x14ac:dyDescent="0.25">
      <c r="B436" s="118"/>
      <c r="C436" s="118"/>
    </row>
    <row r="437" spans="2:3" x14ac:dyDescent="0.25">
      <c r="B437" s="118"/>
      <c r="C437" s="118"/>
    </row>
    <row r="438" spans="2:3" x14ac:dyDescent="0.25">
      <c r="B438" s="118"/>
      <c r="C438" s="118"/>
    </row>
    <row r="439" spans="2:3" x14ac:dyDescent="0.25">
      <c r="B439" s="118"/>
      <c r="C439" s="118"/>
    </row>
    <row r="440" spans="2:3" x14ac:dyDescent="0.25">
      <c r="B440" s="118"/>
      <c r="C440" s="118"/>
    </row>
    <row r="441" spans="2:3" x14ac:dyDescent="0.25">
      <c r="B441" s="118"/>
      <c r="C441" s="118"/>
    </row>
    <row r="442" spans="2:3" x14ac:dyDescent="0.25">
      <c r="B442" s="118"/>
      <c r="C442" s="118"/>
    </row>
    <row r="443" spans="2:3" x14ac:dyDescent="0.25">
      <c r="B443" s="118"/>
      <c r="C443" s="118"/>
    </row>
    <row r="444" spans="2:3" x14ac:dyDescent="0.25">
      <c r="B444" s="118"/>
      <c r="C444" s="118"/>
    </row>
    <row r="445" spans="2:3" x14ac:dyDescent="0.25">
      <c r="B445" s="118"/>
      <c r="C445" s="118"/>
    </row>
    <row r="446" spans="2:3" x14ac:dyDescent="0.25">
      <c r="B446" s="118"/>
      <c r="C446" s="118"/>
    </row>
    <row r="447" spans="2:3" x14ac:dyDescent="0.25">
      <c r="B447" s="118"/>
      <c r="C447" s="118"/>
    </row>
    <row r="448" spans="2:3" x14ac:dyDescent="0.25">
      <c r="B448" s="118"/>
      <c r="C448" s="118"/>
    </row>
    <row r="449" spans="2:3" x14ac:dyDescent="0.25">
      <c r="B449" s="118"/>
      <c r="C449" s="118"/>
    </row>
    <row r="450" spans="2:3" x14ac:dyDescent="0.25">
      <c r="B450" s="118"/>
      <c r="C450" s="118"/>
    </row>
    <row r="451" spans="2:3" x14ac:dyDescent="0.25">
      <c r="B451" s="118"/>
      <c r="C451" s="118"/>
    </row>
    <row r="452" spans="2:3" x14ac:dyDescent="0.25">
      <c r="B452" s="118"/>
      <c r="C452" s="118"/>
    </row>
    <row r="453" spans="2:3" x14ac:dyDescent="0.25">
      <c r="B453" s="118"/>
      <c r="C453" s="118"/>
    </row>
    <row r="454" spans="2:3" x14ac:dyDescent="0.25">
      <c r="B454" s="118"/>
      <c r="C454" s="118"/>
    </row>
    <row r="455" spans="2:3" x14ac:dyDescent="0.25">
      <c r="B455" s="118"/>
      <c r="C455" s="118"/>
    </row>
    <row r="456" spans="2:3" x14ac:dyDescent="0.25">
      <c r="B456" s="118"/>
      <c r="C456" s="118"/>
    </row>
    <row r="457" spans="2:3" x14ac:dyDescent="0.25">
      <c r="B457" s="118"/>
      <c r="C457" s="118"/>
    </row>
    <row r="458" spans="2:3" x14ac:dyDescent="0.25">
      <c r="B458" s="118"/>
      <c r="C458" s="118"/>
    </row>
    <row r="459" spans="2:3" x14ac:dyDescent="0.25">
      <c r="B459" s="118"/>
      <c r="C459" s="118"/>
    </row>
    <row r="460" spans="2:3" x14ac:dyDescent="0.25">
      <c r="B460" s="118"/>
      <c r="C460" s="118"/>
    </row>
    <row r="461" spans="2:3" x14ac:dyDescent="0.25">
      <c r="B461" s="118"/>
      <c r="C461" s="118"/>
    </row>
    <row r="462" spans="2:3" x14ac:dyDescent="0.25">
      <c r="B462" s="118"/>
      <c r="C462" s="118"/>
    </row>
    <row r="463" spans="2:3" x14ac:dyDescent="0.25">
      <c r="B463" s="118"/>
      <c r="C463" s="118"/>
    </row>
    <row r="464" spans="2:3" x14ac:dyDescent="0.25">
      <c r="B464" s="118"/>
      <c r="C464" s="118"/>
    </row>
    <row r="465" spans="2:3" x14ac:dyDescent="0.25">
      <c r="B465" s="118"/>
      <c r="C465" s="118"/>
    </row>
    <row r="466" spans="2:3" x14ac:dyDescent="0.25">
      <c r="B466" s="118"/>
      <c r="C466" s="118"/>
    </row>
    <row r="467" spans="2:3" x14ac:dyDescent="0.25">
      <c r="B467" s="118"/>
      <c r="C467" s="118"/>
    </row>
    <row r="468" spans="2:3" x14ac:dyDescent="0.25">
      <c r="B468" s="118"/>
      <c r="C468" s="118"/>
    </row>
    <row r="469" spans="2:3" x14ac:dyDescent="0.25">
      <c r="B469" s="118"/>
      <c r="C469" s="118"/>
    </row>
    <row r="470" spans="2:3" x14ac:dyDescent="0.25">
      <c r="B470" s="118"/>
      <c r="C470" s="118"/>
    </row>
    <row r="471" spans="2:3" x14ac:dyDescent="0.25">
      <c r="B471" s="118"/>
      <c r="C471" s="118"/>
    </row>
    <row r="472" spans="2:3" x14ac:dyDescent="0.25">
      <c r="B472" s="118"/>
      <c r="C472" s="118"/>
    </row>
    <row r="473" spans="2:3" x14ac:dyDescent="0.25">
      <c r="B473" s="118"/>
      <c r="C473" s="118"/>
    </row>
    <row r="474" spans="2:3" x14ac:dyDescent="0.25">
      <c r="B474" s="118"/>
      <c r="C474" s="118"/>
    </row>
    <row r="475" spans="2:3" x14ac:dyDescent="0.25">
      <c r="B475" s="118"/>
      <c r="C475" s="118"/>
    </row>
    <row r="476" spans="2:3" x14ac:dyDescent="0.25">
      <c r="B476" s="118"/>
      <c r="C476" s="118"/>
    </row>
    <row r="477" spans="2:3" x14ac:dyDescent="0.25">
      <c r="B477" s="118"/>
      <c r="C477" s="118"/>
    </row>
    <row r="478" spans="2:3" x14ac:dyDescent="0.25">
      <c r="B478" s="118"/>
      <c r="C478" s="118"/>
    </row>
    <row r="479" spans="2:3" x14ac:dyDescent="0.25">
      <c r="B479" s="118"/>
      <c r="C479" s="118"/>
    </row>
    <row r="480" spans="2:3" x14ac:dyDescent="0.25">
      <c r="B480" s="118"/>
      <c r="C480" s="118"/>
    </row>
    <row r="481" spans="2:3" x14ac:dyDescent="0.25">
      <c r="B481" s="118"/>
      <c r="C481" s="118"/>
    </row>
    <row r="482" spans="2:3" x14ac:dyDescent="0.25">
      <c r="B482" s="118"/>
      <c r="C482" s="118"/>
    </row>
    <row r="483" spans="2:3" x14ac:dyDescent="0.25">
      <c r="B483" s="118"/>
      <c r="C483" s="118"/>
    </row>
    <row r="484" spans="2:3" x14ac:dyDescent="0.25">
      <c r="B484" s="118"/>
      <c r="C484" s="118"/>
    </row>
    <row r="485" spans="2:3" x14ac:dyDescent="0.25">
      <c r="B485" s="118"/>
      <c r="C485" s="118"/>
    </row>
    <row r="486" spans="2:3" x14ac:dyDescent="0.25">
      <c r="B486" s="118"/>
      <c r="C486" s="118"/>
    </row>
    <row r="487" spans="2:3" x14ac:dyDescent="0.25">
      <c r="B487" s="118"/>
      <c r="C487" s="118"/>
    </row>
    <row r="488" spans="2:3" x14ac:dyDescent="0.25">
      <c r="B488" s="118"/>
      <c r="C488" s="118"/>
    </row>
    <row r="489" spans="2:3" x14ac:dyDescent="0.25">
      <c r="B489" s="118"/>
      <c r="C489" s="118"/>
    </row>
    <row r="490" spans="2:3" x14ac:dyDescent="0.25">
      <c r="B490" s="118"/>
      <c r="C490" s="118"/>
    </row>
    <row r="491" spans="2:3" x14ac:dyDescent="0.25">
      <c r="B491" s="118"/>
      <c r="C491" s="118"/>
    </row>
    <row r="492" spans="2:3" x14ac:dyDescent="0.25">
      <c r="B492" s="118"/>
      <c r="C492" s="118"/>
    </row>
    <row r="493" spans="2:3" x14ac:dyDescent="0.25">
      <c r="B493" s="118"/>
      <c r="C493" s="118"/>
    </row>
    <row r="494" spans="2:3" x14ac:dyDescent="0.25">
      <c r="B494" s="118"/>
      <c r="C494" s="118"/>
    </row>
    <row r="495" spans="2:3" x14ac:dyDescent="0.25">
      <c r="B495" s="118"/>
      <c r="C495" s="118"/>
    </row>
    <row r="496" spans="2:3" x14ac:dyDescent="0.25">
      <c r="B496" s="118"/>
      <c r="C496" s="118"/>
    </row>
    <row r="497" spans="2:3" x14ac:dyDescent="0.25">
      <c r="B497" s="118"/>
      <c r="C497" s="118"/>
    </row>
    <row r="498" spans="2:3" x14ac:dyDescent="0.25">
      <c r="B498" s="118"/>
      <c r="C498" s="118"/>
    </row>
    <row r="499" spans="2:3" x14ac:dyDescent="0.25">
      <c r="B499" s="118"/>
      <c r="C499" s="118"/>
    </row>
    <row r="500" spans="2:3" x14ac:dyDescent="0.25">
      <c r="B500" s="118"/>
      <c r="C500" s="118"/>
    </row>
    <row r="501" spans="2:3" x14ac:dyDescent="0.25">
      <c r="B501" s="118"/>
      <c r="C501" s="118"/>
    </row>
    <row r="502" spans="2:3" x14ac:dyDescent="0.25">
      <c r="B502" s="118"/>
      <c r="C502" s="118"/>
    </row>
    <row r="503" spans="2:3" x14ac:dyDescent="0.25">
      <c r="B503" s="118"/>
      <c r="C503" s="118"/>
    </row>
    <row r="504" spans="2:3" x14ac:dyDescent="0.25">
      <c r="B504" s="118"/>
      <c r="C504" s="118"/>
    </row>
    <row r="505" spans="2:3" x14ac:dyDescent="0.25">
      <c r="B505" s="118"/>
      <c r="C505" s="118"/>
    </row>
    <row r="506" spans="2:3" x14ac:dyDescent="0.25">
      <c r="B506" s="118"/>
      <c r="C506" s="118"/>
    </row>
    <row r="507" spans="2:3" x14ac:dyDescent="0.25">
      <c r="B507" s="118"/>
      <c r="C507" s="118"/>
    </row>
    <row r="508" spans="2:3" x14ac:dyDescent="0.25">
      <c r="B508" s="118"/>
      <c r="C508" s="118"/>
    </row>
    <row r="509" spans="2:3" x14ac:dyDescent="0.25">
      <c r="B509" s="118"/>
      <c r="C509" s="118"/>
    </row>
    <row r="510" spans="2:3" x14ac:dyDescent="0.25">
      <c r="B510" s="118"/>
      <c r="C510" s="118"/>
    </row>
    <row r="511" spans="2:3" x14ac:dyDescent="0.25">
      <c r="B511" s="118"/>
      <c r="C511" s="118"/>
    </row>
    <row r="512" spans="2:3" x14ac:dyDescent="0.25">
      <c r="B512" s="118"/>
      <c r="C512" s="118"/>
    </row>
    <row r="513" spans="2:3" x14ac:dyDescent="0.25">
      <c r="B513" s="118"/>
      <c r="C513" s="118"/>
    </row>
    <row r="514" spans="2:3" x14ac:dyDescent="0.25">
      <c r="B514" s="118"/>
      <c r="C514" s="118"/>
    </row>
    <row r="515" spans="2:3" x14ac:dyDescent="0.25">
      <c r="B515" s="118"/>
      <c r="C515" s="118"/>
    </row>
    <row r="516" spans="2:3" x14ac:dyDescent="0.25">
      <c r="B516" s="118"/>
      <c r="C516" s="118"/>
    </row>
    <row r="517" spans="2:3" x14ac:dyDescent="0.25">
      <c r="B517" s="118"/>
      <c r="C517" s="118"/>
    </row>
    <row r="518" spans="2:3" x14ac:dyDescent="0.25">
      <c r="B518" s="118"/>
      <c r="C518" s="118"/>
    </row>
    <row r="519" spans="2:3" x14ac:dyDescent="0.25">
      <c r="B519" s="118"/>
      <c r="C519" s="118"/>
    </row>
    <row r="520" spans="2:3" x14ac:dyDescent="0.25">
      <c r="B520" s="118"/>
      <c r="C520" s="118"/>
    </row>
    <row r="521" spans="2:3" x14ac:dyDescent="0.25">
      <c r="B521" s="118"/>
      <c r="C521" s="118"/>
    </row>
    <row r="522" spans="2:3" x14ac:dyDescent="0.25">
      <c r="B522" s="118"/>
      <c r="C522" s="118"/>
    </row>
    <row r="523" spans="2:3" x14ac:dyDescent="0.25">
      <c r="B523" s="118"/>
      <c r="C523" s="118"/>
    </row>
    <row r="524" spans="2:3" x14ac:dyDescent="0.25">
      <c r="B524" s="118"/>
      <c r="C524" s="118"/>
    </row>
    <row r="525" spans="2:3" x14ac:dyDescent="0.25">
      <c r="B525" s="118"/>
      <c r="C525" s="118"/>
    </row>
    <row r="526" spans="2:3" x14ac:dyDescent="0.25">
      <c r="B526" s="118"/>
      <c r="C526" s="118"/>
    </row>
    <row r="527" spans="2:3" x14ac:dyDescent="0.25">
      <c r="B527" s="118"/>
      <c r="C527" s="118"/>
    </row>
    <row r="528" spans="2:3" x14ac:dyDescent="0.25">
      <c r="B528" s="118"/>
      <c r="C528" s="118"/>
    </row>
    <row r="529" spans="2:3" x14ac:dyDescent="0.25">
      <c r="B529" s="118"/>
      <c r="C529" s="118"/>
    </row>
    <row r="530" spans="2:3" x14ac:dyDescent="0.25">
      <c r="B530" s="118"/>
      <c r="C530" s="118"/>
    </row>
    <row r="531" spans="2:3" x14ac:dyDescent="0.25">
      <c r="B531" s="118"/>
      <c r="C531" s="118"/>
    </row>
    <row r="532" spans="2:3" x14ac:dyDescent="0.25">
      <c r="B532" s="118"/>
      <c r="C532" s="118"/>
    </row>
    <row r="533" spans="2:3" x14ac:dyDescent="0.25">
      <c r="B533" s="118"/>
      <c r="C533" s="118"/>
    </row>
    <row r="534" spans="2:3" x14ac:dyDescent="0.25">
      <c r="B534" s="118"/>
      <c r="C534" s="118"/>
    </row>
    <row r="535" spans="2:3" x14ac:dyDescent="0.25">
      <c r="B535" s="118"/>
      <c r="C535" s="118"/>
    </row>
    <row r="536" spans="2:3" x14ac:dyDescent="0.25">
      <c r="B536" s="118"/>
      <c r="C536" s="118"/>
    </row>
    <row r="537" spans="2:3" x14ac:dyDescent="0.25">
      <c r="B537" s="118"/>
      <c r="C537" s="118"/>
    </row>
    <row r="538" spans="2:3" x14ac:dyDescent="0.25">
      <c r="B538" s="118"/>
      <c r="C538" s="118"/>
    </row>
    <row r="539" spans="2:3" x14ac:dyDescent="0.25">
      <c r="B539" s="118"/>
      <c r="C539" s="118"/>
    </row>
    <row r="540" spans="2:3" x14ac:dyDescent="0.25">
      <c r="B540" s="118"/>
      <c r="C540" s="118"/>
    </row>
    <row r="541" spans="2:3" x14ac:dyDescent="0.25">
      <c r="B541" s="118"/>
      <c r="C541" s="118"/>
    </row>
    <row r="542" spans="2:3" x14ac:dyDescent="0.25">
      <c r="B542" s="118"/>
      <c r="C542" s="118"/>
    </row>
    <row r="543" spans="2:3" x14ac:dyDescent="0.25">
      <c r="B543" s="118"/>
      <c r="C543" s="118"/>
    </row>
    <row r="544" spans="2:3" x14ac:dyDescent="0.25">
      <c r="B544" s="118"/>
      <c r="C544" s="118"/>
    </row>
    <row r="545" spans="2:3" x14ac:dyDescent="0.25">
      <c r="B545" s="118"/>
      <c r="C545" s="118"/>
    </row>
    <row r="546" spans="2:3" x14ac:dyDescent="0.25">
      <c r="B546" s="118"/>
      <c r="C546" s="118"/>
    </row>
    <row r="547" spans="2:3" x14ac:dyDescent="0.25">
      <c r="B547" s="118"/>
      <c r="C547" s="118"/>
    </row>
    <row r="548" spans="2:3" x14ac:dyDescent="0.25">
      <c r="B548" s="118"/>
      <c r="C548" s="118"/>
    </row>
    <row r="549" spans="2:3" x14ac:dyDescent="0.25">
      <c r="B549" s="118"/>
      <c r="C549" s="118"/>
    </row>
    <row r="550" spans="2:3" x14ac:dyDescent="0.25">
      <c r="B550" s="118"/>
      <c r="C550" s="118"/>
    </row>
    <row r="551" spans="2:3" x14ac:dyDescent="0.25">
      <c r="B551" s="118"/>
      <c r="C551" s="118"/>
    </row>
    <row r="552" spans="2:3" x14ac:dyDescent="0.25">
      <c r="B552" s="118"/>
      <c r="C552" s="118"/>
    </row>
    <row r="553" spans="2:3" x14ac:dyDescent="0.25">
      <c r="B553" s="118"/>
      <c r="C553" s="118"/>
    </row>
    <row r="554" spans="2:3" x14ac:dyDescent="0.25">
      <c r="B554" s="118"/>
      <c r="C554" s="118"/>
    </row>
    <row r="555" spans="2:3" x14ac:dyDescent="0.25">
      <c r="B555" s="118"/>
      <c r="C555" s="118"/>
    </row>
    <row r="556" spans="2:3" x14ac:dyDescent="0.25">
      <c r="B556" s="118"/>
      <c r="C556" s="118"/>
    </row>
    <row r="557" spans="2:3" x14ac:dyDescent="0.25">
      <c r="B557" s="118"/>
      <c r="C557" s="118"/>
    </row>
    <row r="558" spans="2:3" x14ac:dyDescent="0.25">
      <c r="B558" s="118"/>
      <c r="C558" s="118"/>
    </row>
    <row r="559" spans="2:3" x14ac:dyDescent="0.25">
      <c r="B559" s="118"/>
      <c r="C559" s="118"/>
    </row>
    <row r="560" spans="2:3" x14ac:dyDescent="0.25">
      <c r="B560" s="118"/>
      <c r="C560" s="118"/>
    </row>
    <row r="561" spans="2:3" x14ac:dyDescent="0.25">
      <c r="B561" s="118"/>
      <c r="C561" s="118"/>
    </row>
    <row r="562" spans="2:3" x14ac:dyDescent="0.25">
      <c r="B562" s="118"/>
      <c r="C562" s="118"/>
    </row>
    <row r="563" spans="2:3" x14ac:dyDescent="0.25">
      <c r="B563" s="118"/>
      <c r="C563" s="118"/>
    </row>
    <row r="564" spans="2:3" x14ac:dyDescent="0.25">
      <c r="B564" s="118"/>
      <c r="C564" s="118"/>
    </row>
    <row r="565" spans="2:3" x14ac:dyDescent="0.25">
      <c r="B565" s="118"/>
      <c r="C565" s="118"/>
    </row>
    <row r="566" spans="2:3" x14ac:dyDescent="0.25">
      <c r="B566" s="118"/>
      <c r="C566" s="118"/>
    </row>
    <row r="567" spans="2:3" x14ac:dyDescent="0.25">
      <c r="B567" s="118"/>
      <c r="C567" s="118"/>
    </row>
    <row r="568" spans="2:3" x14ac:dyDescent="0.25">
      <c r="B568" s="118"/>
      <c r="C568" s="118"/>
    </row>
    <row r="569" spans="2:3" x14ac:dyDescent="0.25">
      <c r="B569" s="118"/>
      <c r="C569" s="118"/>
    </row>
    <row r="570" spans="2:3" x14ac:dyDescent="0.25">
      <c r="B570" s="118"/>
      <c r="C570" s="118"/>
    </row>
    <row r="571" spans="2:3" x14ac:dyDescent="0.25">
      <c r="B571" s="118"/>
      <c r="C571" s="118"/>
    </row>
    <row r="572" spans="2:3" x14ac:dyDescent="0.25">
      <c r="B572" s="118"/>
      <c r="C572" s="118"/>
    </row>
    <row r="573" spans="2:3" x14ac:dyDescent="0.25">
      <c r="B573" s="118"/>
      <c r="C573" s="118"/>
    </row>
    <row r="574" spans="2:3" x14ac:dyDescent="0.25">
      <c r="B574" s="118"/>
      <c r="C574" s="118"/>
    </row>
    <row r="575" spans="2:3" x14ac:dyDescent="0.25">
      <c r="B575" s="118"/>
      <c r="C575" s="118"/>
    </row>
    <row r="576" spans="2:3" x14ac:dyDescent="0.25">
      <c r="B576" s="118"/>
      <c r="C576" s="118"/>
    </row>
    <row r="577" spans="2:3" x14ac:dyDescent="0.25">
      <c r="B577" s="118"/>
      <c r="C577" s="118"/>
    </row>
    <row r="578" spans="2:3" x14ac:dyDescent="0.25">
      <c r="B578" s="118"/>
      <c r="C578" s="118"/>
    </row>
    <row r="579" spans="2:3" x14ac:dyDescent="0.25">
      <c r="B579" s="118"/>
      <c r="C579" s="118"/>
    </row>
    <row r="580" spans="2:3" x14ac:dyDescent="0.25">
      <c r="B580" s="118"/>
      <c r="C580" s="118"/>
    </row>
    <row r="581" spans="2:3" x14ac:dyDescent="0.25">
      <c r="B581" s="118"/>
      <c r="C581" s="118"/>
    </row>
    <row r="582" spans="2:3" x14ac:dyDescent="0.25">
      <c r="B582" s="118"/>
      <c r="C582" s="118"/>
    </row>
    <row r="583" spans="2:3" x14ac:dyDescent="0.25">
      <c r="B583" s="118"/>
      <c r="C583" s="118"/>
    </row>
    <row r="584" spans="2:3" x14ac:dyDescent="0.25">
      <c r="B584" s="118"/>
      <c r="C584" s="118"/>
    </row>
    <row r="585" spans="2:3" x14ac:dyDescent="0.25">
      <c r="B585" s="118"/>
      <c r="C585" s="118"/>
    </row>
    <row r="586" spans="2:3" x14ac:dyDescent="0.25">
      <c r="B586" s="118"/>
      <c r="C586" s="118"/>
    </row>
    <row r="587" spans="2:3" x14ac:dyDescent="0.25">
      <c r="B587" s="118"/>
      <c r="C587" s="118"/>
    </row>
    <row r="588" spans="2:3" x14ac:dyDescent="0.25">
      <c r="B588" s="118"/>
      <c r="C588" s="118"/>
    </row>
    <row r="589" spans="2:3" x14ac:dyDescent="0.25">
      <c r="B589" s="118"/>
      <c r="C589" s="118"/>
    </row>
    <row r="590" spans="2:3" x14ac:dyDescent="0.25">
      <c r="B590" s="118"/>
      <c r="C590" s="118"/>
    </row>
    <row r="591" spans="2:3" x14ac:dyDescent="0.25">
      <c r="B591" s="118"/>
      <c r="C591" s="118"/>
    </row>
    <row r="592" spans="2:3" x14ac:dyDescent="0.25">
      <c r="B592" s="118"/>
      <c r="C592" s="118"/>
    </row>
    <row r="593" spans="2:3" x14ac:dyDescent="0.25">
      <c r="B593" s="118"/>
      <c r="C593" s="118"/>
    </row>
    <row r="594" spans="2:3" x14ac:dyDescent="0.25">
      <c r="B594" s="118"/>
      <c r="C594" s="118"/>
    </row>
    <row r="595" spans="2:3" x14ac:dyDescent="0.25">
      <c r="B595" s="118"/>
      <c r="C595" s="118"/>
    </row>
    <row r="596" spans="2:3" x14ac:dyDescent="0.25">
      <c r="B596" s="118"/>
      <c r="C596" s="118"/>
    </row>
    <row r="597" spans="2:3" x14ac:dyDescent="0.25">
      <c r="B597" s="118"/>
      <c r="C597" s="118"/>
    </row>
    <row r="598" spans="2:3" x14ac:dyDescent="0.25">
      <c r="B598" s="118"/>
      <c r="C598" s="118"/>
    </row>
    <row r="599" spans="2:3" x14ac:dyDescent="0.25">
      <c r="B599" s="118"/>
      <c r="C599" s="118"/>
    </row>
    <row r="600" spans="2:3" x14ac:dyDescent="0.25">
      <c r="B600" s="118"/>
      <c r="C600" s="118"/>
    </row>
    <row r="601" spans="2:3" x14ac:dyDescent="0.25">
      <c r="B601" s="118"/>
      <c r="C601" s="118"/>
    </row>
    <row r="602" spans="2:3" x14ac:dyDescent="0.25">
      <c r="B602" s="118"/>
      <c r="C602" s="118"/>
    </row>
    <row r="603" spans="2:3" x14ac:dyDescent="0.25">
      <c r="B603" s="118"/>
      <c r="C603" s="118"/>
    </row>
    <row r="604" spans="2:3" x14ac:dyDescent="0.25">
      <c r="B604" s="118"/>
      <c r="C604" s="118"/>
    </row>
    <row r="605" spans="2:3" x14ac:dyDescent="0.25">
      <c r="B605" s="118"/>
      <c r="C605" s="118"/>
    </row>
    <row r="606" spans="2:3" x14ac:dyDescent="0.25">
      <c r="B606" s="118"/>
      <c r="C606" s="118"/>
    </row>
    <row r="607" spans="2:3" x14ac:dyDescent="0.25">
      <c r="B607" s="118"/>
      <c r="C607" s="118"/>
    </row>
    <row r="608" spans="2:3" x14ac:dyDescent="0.25">
      <c r="B608" s="118"/>
      <c r="C608" s="118"/>
    </row>
    <row r="609" spans="2:3" x14ac:dyDescent="0.25">
      <c r="B609" s="118"/>
      <c r="C609" s="118"/>
    </row>
    <row r="610" spans="2:3" x14ac:dyDescent="0.25">
      <c r="B610" s="118"/>
      <c r="C610" s="118"/>
    </row>
    <row r="611" spans="2:3" x14ac:dyDescent="0.25">
      <c r="B611" s="118"/>
      <c r="C611" s="118"/>
    </row>
    <row r="612" spans="2:3" x14ac:dyDescent="0.25">
      <c r="B612" s="118"/>
      <c r="C612" s="118"/>
    </row>
    <row r="613" spans="2:3" x14ac:dyDescent="0.25">
      <c r="B613" s="118"/>
      <c r="C613" s="118"/>
    </row>
    <row r="614" spans="2:3" x14ac:dyDescent="0.25">
      <c r="B614" s="118"/>
      <c r="C614" s="118"/>
    </row>
    <row r="615" spans="2:3" x14ac:dyDescent="0.25">
      <c r="B615" s="118"/>
      <c r="C615" s="118"/>
    </row>
    <row r="616" spans="2:3" x14ac:dyDescent="0.25">
      <c r="B616" s="118"/>
      <c r="C616" s="118"/>
    </row>
    <row r="617" spans="2:3" x14ac:dyDescent="0.25">
      <c r="B617" s="118"/>
      <c r="C617" s="118"/>
    </row>
    <row r="618" spans="2:3" x14ac:dyDescent="0.25">
      <c r="B618" s="118"/>
      <c r="C618" s="118"/>
    </row>
    <row r="619" spans="2:3" x14ac:dyDescent="0.25">
      <c r="B619" s="118"/>
      <c r="C619" s="118"/>
    </row>
    <row r="620" spans="2:3" x14ac:dyDescent="0.25">
      <c r="B620" s="118"/>
      <c r="C620" s="118"/>
    </row>
    <row r="621" spans="2:3" x14ac:dyDescent="0.25">
      <c r="B621" s="118"/>
      <c r="C621" s="118"/>
    </row>
    <row r="622" spans="2:3" x14ac:dyDescent="0.25">
      <c r="B622" s="118"/>
      <c r="C622" s="118"/>
    </row>
    <row r="623" spans="2:3" x14ac:dyDescent="0.25">
      <c r="B623" s="118"/>
      <c r="C623" s="118"/>
    </row>
    <row r="624" spans="2:3" x14ac:dyDescent="0.25">
      <c r="B624" s="118"/>
      <c r="C624" s="118"/>
    </row>
    <row r="625" spans="2:3" x14ac:dyDescent="0.25">
      <c r="B625" s="118"/>
      <c r="C625" s="118"/>
    </row>
    <row r="626" spans="2:3" x14ac:dyDescent="0.25">
      <c r="B626" s="118"/>
      <c r="C626" s="118"/>
    </row>
    <row r="627" spans="2:3" x14ac:dyDescent="0.25">
      <c r="B627" s="118"/>
      <c r="C627" s="118"/>
    </row>
    <row r="628" spans="2:3" x14ac:dyDescent="0.25">
      <c r="B628" s="118"/>
      <c r="C628" s="118"/>
    </row>
    <row r="629" spans="2:3" x14ac:dyDescent="0.25">
      <c r="B629" s="118"/>
      <c r="C629" s="118"/>
    </row>
    <row r="630" spans="2:3" x14ac:dyDescent="0.25">
      <c r="B630" s="118"/>
      <c r="C630" s="118"/>
    </row>
    <row r="631" spans="2:3" x14ac:dyDescent="0.25">
      <c r="B631" s="118"/>
      <c r="C631" s="118"/>
    </row>
    <row r="632" spans="2:3" x14ac:dyDescent="0.25">
      <c r="B632" s="118"/>
      <c r="C632" s="118"/>
    </row>
    <row r="633" spans="2:3" x14ac:dyDescent="0.25">
      <c r="B633" s="118"/>
      <c r="C633" s="118"/>
    </row>
    <row r="634" spans="2:3" x14ac:dyDescent="0.25">
      <c r="B634" s="118"/>
      <c r="C634" s="118"/>
    </row>
    <row r="635" spans="2:3" x14ac:dyDescent="0.25">
      <c r="B635" s="118"/>
      <c r="C635" s="118"/>
    </row>
    <row r="636" spans="2:3" x14ac:dyDescent="0.25">
      <c r="B636" s="118"/>
      <c r="C636" s="118"/>
    </row>
    <row r="637" spans="2:3" x14ac:dyDescent="0.25">
      <c r="B637" s="118"/>
      <c r="C637" s="118"/>
    </row>
    <row r="638" spans="2:3" x14ac:dyDescent="0.25">
      <c r="B638" s="118"/>
      <c r="C638" s="118"/>
    </row>
    <row r="639" spans="2:3" x14ac:dyDescent="0.25">
      <c r="B639" s="118"/>
      <c r="C639" s="118"/>
    </row>
    <row r="640" spans="2:3" x14ac:dyDescent="0.25">
      <c r="B640" s="118"/>
      <c r="C640" s="118"/>
    </row>
    <row r="641" spans="2:3" x14ac:dyDescent="0.25">
      <c r="B641" s="118"/>
      <c r="C641" s="118"/>
    </row>
    <row r="642" spans="2:3" x14ac:dyDescent="0.25">
      <c r="B642" s="118"/>
      <c r="C642" s="118"/>
    </row>
    <row r="643" spans="2:3" x14ac:dyDescent="0.25">
      <c r="B643" s="118"/>
      <c r="C643" s="118"/>
    </row>
    <row r="644" spans="2:3" x14ac:dyDescent="0.25">
      <c r="B644" s="118"/>
      <c r="C644" s="118"/>
    </row>
    <row r="645" spans="2:3" x14ac:dyDescent="0.25">
      <c r="B645" s="118"/>
      <c r="C645" s="118"/>
    </row>
    <row r="646" spans="2:3" x14ac:dyDescent="0.25">
      <c r="B646" s="118"/>
      <c r="C646" s="118"/>
    </row>
    <row r="647" spans="2:3" x14ac:dyDescent="0.25">
      <c r="B647" s="118"/>
      <c r="C647" s="118"/>
    </row>
    <row r="648" spans="2:3" x14ac:dyDescent="0.25">
      <c r="B648" s="118"/>
      <c r="C648" s="118"/>
    </row>
    <row r="649" spans="2:3" x14ac:dyDescent="0.25">
      <c r="B649" s="118"/>
      <c r="C649" s="118"/>
    </row>
    <row r="650" spans="2:3" x14ac:dyDescent="0.25">
      <c r="B650" s="118"/>
      <c r="C650" s="118"/>
    </row>
    <row r="651" spans="2:3" x14ac:dyDescent="0.25">
      <c r="B651" s="118"/>
      <c r="C651" s="118"/>
    </row>
    <row r="652" spans="2:3" x14ac:dyDescent="0.25">
      <c r="B652" s="118"/>
      <c r="C652" s="118"/>
    </row>
    <row r="653" spans="2:3" x14ac:dyDescent="0.25">
      <c r="B653" s="118"/>
      <c r="C653" s="118"/>
    </row>
    <row r="654" spans="2:3" x14ac:dyDescent="0.25">
      <c r="B654" s="118"/>
      <c r="C654" s="118"/>
    </row>
    <row r="655" spans="2:3" x14ac:dyDescent="0.25">
      <c r="B655" s="118"/>
      <c r="C655" s="118"/>
    </row>
    <row r="656" spans="2:3" x14ac:dyDescent="0.25">
      <c r="B656" s="118"/>
      <c r="C656" s="118"/>
    </row>
    <row r="657" spans="2:3" x14ac:dyDescent="0.25">
      <c r="B657" s="118"/>
      <c r="C657" s="118"/>
    </row>
    <row r="658" spans="2:3" x14ac:dyDescent="0.25">
      <c r="B658" s="118"/>
      <c r="C658" s="118"/>
    </row>
    <row r="659" spans="2:3" x14ac:dyDescent="0.25">
      <c r="B659" s="118"/>
      <c r="C659" s="118"/>
    </row>
    <row r="660" spans="2:3" x14ac:dyDescent="0.25">
      <c r="B660" s="118"/>
      <c r="C660" s="118"/>
    </row>
    <row r="661" spans="2:3" x14ac:dyDescent="0.25">
      <c r="B661" s="118"/>
      <c r="C661" s="118"/>
    </row>
    <row r="662" spans="2:3" x14ac:dyDescent="0.25">
      <c r="B662" s="118"/>
      <c r="C662" s="118"/>
    </row>
    <row r="663" spans="2:3" x14ac:dyDescent="0.25">
      <c r="B663" s="118"/>
      <c r="C663" s="118"/>
    </row>
    <row r="664" spans="2:3" x14ac:dyDescent="0.25">
      <c r="B664" s="118"/>
      <c r="C664" s="118"/>
    </row>
    <row r="665" spans="2:3" x14ac:dyDescent="0.25">
      <c r="B665" s="118"/>
      <c r="C665" s="118"/>
    </row>
    <row r="666" spans="2:3" x14ac:dyDescent="0.25">
      <c r="B666" s="118"/>
      <c r="C666" s="118"/>
    </row>
    <row r="667" spans="2:3" x14ac:dyDescent="0.25">
      <c r="B667" s="118"/>
      <c r="C667" s="118"/>
    </row>
    <row r="668" spans="2:3" x14ac:dyDescent="0.25">
      <c r="B668" s="118"/>
      <c r="C668" s="118"/>
    </row>
    <row r="669" spans="2:3" x14ac:dyDescent="0.25">
      <c r="B669" s="118"/>
      <c r="C669" s="118"/>
    </row>
    <row r="670" spans="2:3" x14ac:dyDescent="0.25">
      <c r="B670" s="118"/>
      <c r="C670" s="118"/>
    </row>
    <row r="671" spans="2:3" x14ac:dyDescent="0.25">
      <c r="B671" s="118"/>
      <c r="C671" s="118"/>
    </row>
    <row r="672" spans="2:3" x14ac:dyDescent="0.25">
      <c r="B672" s="118"/>
      <c r="C672" s="118"/>
    </row>
    <row r="673" spans="2:3" x14ac:dyDescent="0.25">
      <c r="B673" s="118"/>
      <c r="C673" s="118"/>
    </row>
    <row r="674" spans="2:3" x14ac:dyDescent="0.25">
      <c r="B674" s="118"/>
      <c r="C674" s="118"/>
    </row>
    <row r="675" spans="2:3" x14ac:dyDescent="0.25">
      <c r="B675" s="118"/>
      <c r="C675" s="118"/>
    </row>
    <row r="676" spans="2:3" x14ac:dyDescent="0.25">
      <c r="B676" s="118"/>
      <c r="C676" s="118"/>
    </row>
    <row r="677" spans="2:3" x14ac:dyDescent="0.25">
      <c r="B677" s="118"/>
      <c r="C677" s="118"/>
    </row>
    <row r="678" spans="2:3" x14ac:dyDescent="0.25">
      <c r="B678" s="118"/>
      <c r="C678" s="118"/>
    </row>
    <row r="679" spans="2:3" x14ac:dyDescent="0.25">
      <c r="B679" s="118"/>
      <c r="C679" s="118"/>
    </row>
    <row r="680" spans="2:3" x14ac:dyDescent="0.25">
      <c r="B680" s="118"/>
      <c r="C680" s="118"/>
    </row>
    <row r="681" spans="2:3" x14ac:dyDescent="0.25">
      <c r="B681" s="118"/>
      <c r="C681" s="118"/>
    </row>
    <row r="682" spans="2:3" x14ac:dyDescent="0.25">
      <c r="B682" s="118"/>
      <c r="C682" s="118"/>
    </row>
    <row r="683" spans="2:3" x14ac:dyDescent="0.25">
      <c r="B683" s="118"/>
      <c r="C683" s="118"/>
    </row>
    <row r="684" spans="2:3" x14ac:dyDescent="0.25">
      <c r="B684" s="118"/>
      <c r="C684" s="118"/>
    </row>
    <row r="685" spans="2:3" x14ac:dyDescent="0.25">
      <c r="B685" s="118"/>
      <c r="C685" s="118"/>
    </row>
    <row r="686" spans="2:3" x14ac:dyDescent="0.25">
      <c r="B686" s="118"/>
      <c r="C686" s="118"/>
    </row>
    <row r="687" spans="2:3" x14ac:dyDescent="0.25">
      <c r="B687" s="118"/>
      <c r="C687" s="118"/>
    </row>
    <row r="688" spans="2:3" x14ac:dyDescent="0.25">
      <c r="B688" s="118"/>
      <c r="C688" s="118"/>
    </row>
    <row r="689" spans="2:3" x14ac:dyDescent="0.25">
      <c r="B689" s="118"/>
      <c r="C689" s="118"/>
    </row>
    <row r="690" spans="2:3" x14ac:dyDescent="0.25">
      <c r="B690" s="118"/>
      <c r="C690" s="118"/>
    </row>
    <row r="691" spans="2:3" x14ac:dyDescent="0.25">
      <c r="B691" s="118"/>
      <c r="C691" s="118"/>
    </row>
    <row r="692" spans="2:3" x14ac:dyDescent="0.25">
      <c r="B692" s="118"/>
      <c r="C692" s="118"/>
    </row>
    <row r="693" spans="2:3" x14ac:dyDescent="0.25">
      <c r="B693" s="118"/>
      <c r="C693" s="118"/>
    </row>
    <row r="694" spans="2:3" x14ac:dyDescent="0.25">
      <c r="B694" s="118"/>
      <c r="C694" s="118"/>
    </row>
    <row r="695" spans="2:3" x14ac:dyDescent="0.25">
      <c r="B695" s="118"/>
      <c r="C695" s="118"/>
    </row>
    <row r="696" spans="2:3" x14ac:dyDescent="0.25">
      <c r="B696" s="118"/>
      <c r="C696" s="118"/>
    </row>
    <row r="697" spans="2:3" x14ac:dyDescent="0.25">
      <c r="B697" s="118"/>
      <c r="C697" s="118"/>
    </row>
    <row r="698" spans="2:3" x14ac:dyDescent="0.25">
      <c r="B698" s="118"/>
      <c r="C698" s="118"/>
    </row>
    <row r="699" spans="2:3" x14ac:dyDescent="0.25">
      <c r="B699" s="118"/>
      <c r="C699" s="118"/>
    </row>
    <row r="700" spans="2:3" x14ac:dyDescent="0.25">
      <c r="B700" s="118"/>
      <c r="C700" s="118"/>
    </row>
    <row r="701" spans="2:3" x14ac:dyDescent="0.25">
      <c r="B701" s="118"/>
      <c r="C701" s="118"/>
    </row>
    <row r="702" spans="2:3" x14ac:dyDescent="0.25">
      <c r="B702" s="118"/>
      <c r="C702" s="118"/>
    </row>
    <row r="703" spans="2:3" x14ac:dyDescent="0.25">
      <c r="B703" s="118"/>
      <c r="C703" s="118"/>
    </row>
    <row r="704" spans="2:3" x14ac:dyDescent="0.25">
      <c r="B704" s="118"/>
      <c r="C704" s="118"/>
    </row>
    <row r="705" spans="2:3" x14ac:dyDescent="0.25">
      <c r="B705" s="118"/>
      <c r="C705" s="118"/>
    </row>
    <row r="706" spans="2:3" x14ac:dyDescent="0.25">
      <c r="B706" s="118"/>
      <c r="C706" s="118"/>
    </row>
    <row r="707" spans="2:3" x14ac:dyDescent="0.25">
      <c r="B707" s="118"/>
      <c r="C707" s="118"/>
    </row>
    <row r="708" spans="2:3" x14ac:dyDescent="0.25">
      <c r="B708" s="118"/>
      <c r="C708" s="118"/>
    </row>
    <row r="709" spans="2:3" x14ac:dyDescent="0.25">
      <c r="B709" s="118"/>
      <c r="C709" s="118"/>
    </row>
    <row r="710" spans="2:3" x14ac:dyDescent="0.25">
      <c r="B710" s="118"/>
      <c r="C710" s="118"/>
    </row>
    <row r="711" spans="2:3" x14ac:dyDescent="0.25">
      <c r="B711" s="118"/>
      <c r="C711" s="118"/>
    </row>
    <row r="712" spans="2:3" x14ac:dyDescent="0.25">
      <c r="B712" s="118"/>
      <c r="C712" s="118"/>
    </row>
    <row r="713" spans="2:3" x14ac:dyDescent="0.25">
      <c r="B713" s="118"/>
      <c r="C713" s="118"/>
    </row>
    <row r="714" spans="2:3" x14ac:dyDescent="0.25">
      <c r="B714" s="118"/>
      <c r="C714" s="118"/>
    </row>
    <row r="715" spans="2:3" x14ac:dyDescent="0.25">
      <c r="B715" s="118"/>
      <c r="C715" s="118"/>
    </row>
    <row r="716" spans="2:3" x14ac:dyDescent="0.25">
      <c r="B716" s="118"/>
      <c r="C716" s="118"/>
    </row>
    <row r="717" spans="2:3" x14ac:dyDescent="0.25">
      <c r="B717" s="118"/>
      <c r="C717" s="118"/>
    </row>
    <row r="718" spans="2:3" x14ac:dyDescent="0.25">
      <c r="B718" s="118"/>
      <c r="C718" s="118"/>
    </row>
    <row r="719" spans="2:3" x14ac:dyDescent="0.25">
      <c r="B719" s="118"/>
      <c r="C719" s="118"/>
    </row>
    <row r="720" spans="2:3" x14ac:dyDescent="0.25">
      <c r="B720" s="118"/>
      <c r="C720" s="118"/>
    </row>
    <row r="721" spans="2:3" x14ac:dyDescent="0.25">
      <c r="B721" s="118"/>
      <c r="C721" s="118"/>
    </row>
    <row r="722" spans="2:3" x14ac:dyDescent="0.25">
      <c r="B722" s="118"/>
      <c r="C722" s="118"/>
    </row>
    <row r="723" spans="2:3" x14ac:dyDescent="0.25">
      <c r="B723" s="118"/>
      <c r="C723" s="118"/>
    </row>
    <row r="724" spans="2:3" x14ac:dyDescent="0.25">
      <c r="B724" s="118"/>
      <c r="C724" s="118"/>
    </row>
    <row r="725" spans="2:3" x14ac:dyDescent="0.25">
      <c r="B725" s="118"/>
      <c r="C725" s="118"/>
    </row>
    <row r="726" spans="2:3" x14ac:dyDescent="0.25">
      <c r="B726" s="118"/>
      <c r="C726" s="118"/>
    </row>
    <row r="727" spans="2:3" x14ac:dyDescent="0.25">
      <c r="B727" s="118"/>
      <c r="C727" s="118"/>
    </row>
    <row r="728" spans="2:3" x14ac:dyDescent="0.25">
      <c r="B728" s="118"/>
      <c r="C728" s="118"/>
    </row>
    <row r="729" spans="2:3" x14ac:dyDescent="0.25">
      <c r="B729" s="118"/>
      <c r="C729" s="118"/>
    </row>
    <row r="730" spans="2:3" x14ac:dyDescent="0.25">
      <c r="B730" s="118"/>
      <c r="C730" s="118"/>
    </row>
    <row r="731" spans="2:3" x14ac:dyDescent="0.25">
      <c r="B731" s="118"/>
      <c r="C731" s="118"/>
    </row>
    <row r="732" spans="2:3" x14ac:dyDescent="0.25">
      <c r="B732" s="118"/>
      <c r="C732" s="118"/>
    </row>
    <row r="733" spans="2:3" x14ac:dyDescent="0.25">
      <c r="B733" s="118"/>
      <c r="C733" s="118"/>
    </row>
    <row r="734" spans="2:3" x14ac:dyDescent="0.25">
      <c r="B734" s="118"/>
      <c r="C734" s="118"/>
    </row>
    <row r="735" spans="2:3" x14ac:dyDescent="0.25">
      <c r="B735" s="118"/>
      <c r="C735" s="118"/>
    </row>
    <row r="736" spans="2:3" x14ac:dyDescent="0.25">
      <c r="B736" s="118"/>
      <c r="C736" s="118"/>
    </row>
    <row r="737" spans="2:3" x14ac:dyDescent="0.25">
      <c r="B737" s="118"/>
      <c r="C737" s="118"/>
    </row>
    <row r="738" spans="2:3" x14ac:dyDescent="0.25">
      <c r="B738" s="118"/>
      <c r="C738" s="118"/>
    </row>
    <row r="739" spans="2:3" x14ac:dyDescent="0.25">
      <c r="B739" s="118"/>
      <c r="C739" s="118"/>
    </row>
    <row r="740" spans="2:3" x14ac:dyDescent="0.25">
      <c r="B740" s="118"/>
      <c r="C740" s="118"/>
    </row>
    <row r="741" spans="2:3" x14ac:dyDescent="0.25">
      <c r="B741" s="118"/>
      <c r="C741" s="118"/>
    </row>
    <row r="742" spans="2:3" x14ac:dyDescent="0.25">
      <c r="B742" s="118"/>
      <c r="C742" s="118"/>
    </row>
    <row r="743" spans="2:3" x14ac:dyDescent="0.25">
      <c r="B743" s="118"/>
      <c r="C743" s="118"/>
    </row>
    <row r="744" spans="2:3" x14ac:dyDescent="0.25">
      <c r="B744" s="118"/>
      <c r="C744" s="118"/>
    </row>
    <row r="745" spans="2:3" x14ac:dyDescent="0.25">
      <c r="B745" s="118"/>
      <c r="C745" s="118"/>
    </row>
    <row r="746" spans="2:3" x14ac:dyDescent="0.25">
      <c r="B746" s="118"/>
      <c r="C746" s="118"/>
    </row>
    <row r="747" spans="2:3" x14ac:dyDescent="0.25">
      <c r="B747" s="118"/>
      <c r="C747" s="118"/>
    </row>
    <row r="748" spans="2:3" x14ac:dyDescent="0.25">
      <c r="B748" s="118"/>
      <c r="C748" s="118"/>
    </row>
    <row r="749" spans="2:3" x14ac:dyDescent="0.25">
      <c r="B749" s="118"/>
      <c r="C749" s="118"/>
    </row>
    <row r="750" spans="2:3" x14ac:dyDescent="0.25">
      <c r="B750" s="118"/>
      <c r="C750" s="118"/>
    </row>
    <row r="751" spans="2:3" x14ac:dyDescent="0.25">
      <c r="B751" s="118"/>
      <c r="C751" s="118"/>
    </row>
    <row r="752" spans="2:3" x14ac:dyDescent="0.25">
      <c r="B752" s="118"/>
      <c r="C752" s="118"/>
    </row>
    <row r="753" spans="2:3" x14ac:dyDescent="0.25">
      <c r="B753" s="118"/>
      <c r="C753" s="118"/>
    </row>
    <row r="754" spans="2:3" x14ac:dyDescent="0.25">
      <c r="B754" s="118"/>
      <c r="C754" s="118"/>
    </row>
    <row r="755" spans="2:3" x14ac:dyDescent="0.25">
      <c r="B755" s="118"/>
      <c r="C755" s="118"/>
    </row>
    <row r="756" spans="2:3" x14ac:dyDescent="0.25">
      <c r="B756" s="118"/>
      <c r="C756" s="118"/>
    </row>
    <row r="757" spans="2:3" x14ac:dyDescent="0.25">
      <c r="B757" s="118"/>
      <c r="C757" s="118"/>
    </row>
    <row r="758" spans="2:3" x14ac:dyDescent="0.25">
      <c r="B758" s="118"/>
      <c r="C758" s="118"/>
    </row>
    <row r="759" spans="2:3" x14ac:dyDescent="0.25">
      <c r="B759" s="118"/>
      <c r="C759" s="118"/>
    </row>
    <row r="760" spans="2:3" x14ac:dyDescent="0.25">
      <c r="B760" s="118"/>
      <c r="C760" s="118"/>
    </row>
    <row r="761" spans="2:3" x14ac:dyDescent="0.25">
      <c r="B761" s="118"/>
      <c r="C761" s="118"/>
    </row>
    <row r="762" spans="2:3" x14ac:dyDescent="0.25">
      <c r="B762" s="118"/>
      <c r="C762" s="118"/>
    </row>
    <row r="763" spans="2:3" x14ac:dyDescent="0.25">
      <c r="B763" s="118"/>
      <c r="C763" s="118"/>
    </row>
    <row r="764" spans="2:3" x14ac:dyDescent="0.25">
      <c r="B764" s="118"/>
      <c r="C764" s="118"/>
    </row>
    <row r="765" spans="2:3" x14ac:dyDescent="0.25">
      <c r="B765" s="118"/>
      <c r="C765" s="118"/>
    </row>
    <row r="766" spans="2:3" x14ac:dyDescent="0.25">
      <c r="B766" s="118"/>
      <c r="C766" s="118"/>
    </row>
    <row r="767" spans="2:3" x14ac:dyDescent="0.25">
      <c r="B767" s="118"/>
      <c r="C767" s="118"/>
    </row>
    <row r="768" spans="2:3" x14ac:dyDescent="0.25">
      <c r="B768" s="118"/>
      <c r="C768" s="118"/>
    </row>
    <row r="769" spans="2:3" x14ac:dyDescent="0.25">
      <c r="B769" s="118"/>
      <c r="C769" s="118"/>
    </row>
    <row r="770" spans="2:3" x14ac:dyDescent="0.25">
      <c r="B770" s="118"/>
      <c r="C770" s="118"/>
    </row>
    <row r="771" spans="2:3" x14ac:dyDescent="0.25">
      <c r="B771" s="118"/>
      <c r="C771" s="118"/>
    </row>
    <row r="772" spans="2:3" x14ac:dyDescent="0.25">
      <c r="B772" s="118"/>
      <c r="C772" s="118"/>
    </row>
    <row r="773" spans="2:3" x14ac:dyDescent="0.25">
      <c r="B773" s="118"/>
      <c r="C773" s="118"/>
    </row>
    <row r="774" spans="2:3" x14ac:dyDescent="0.25">
      <c r="B774" s="118"/>
      <c r="C774" s="118"/>
    </row>
    <row r="775" spans="2:3" x14ac:dyDescent="0.25">
      <c r="B775" s="118"/>
      <c r="C775" s="118"/>
    </row>
    <row r="776" spans="2:3" x14ac:dyDescent="0.25">
      <c r="B776" s="118"/>
      <c r="C776" s="118"/>
    </row>
    <row r="777" spans="2:3" x14ac:dyDescent="0.25">
      <c r="B777" s="118"/>
      <c r="C777" s="118"/>
    </row>
    <row r="778" spans="2:3" x14ac:dyDescent="0.25">
      <c r="B778" s="118"/>
      <c r="C778" s="118"/>
    </row>
    <row r="779" spans="2:3" x14ac:dyDescent="0.25">
      <c r="B779" s="118"/>
      <c r="C779" s="118"/>
    </row>
    <row r="780" spans="2:3" x14ac:dyDescent="0.25">
      <c r="B780" s="118"/>
      <c r="C780" s="118"/>
    </row>
    <row r="781" spans="2:3" x14ac:dyDescent="0.25">
      <c r="B781" s="118"/>
      <c r="C781" s="118"/>
    </row>
    <row r="782" spans="2:3" x14ac:dyDescent="0.25">
      <c r="B782" s="118"/>
      <c r="C782" s="118"/>
    </row>
    <row r="783" spans="2:3" x14ac:dyDescent="0.25">
      <c r="B783" s="118"/>
      <c r="C783" s="118"/>
    </row>
    <row r="784" spans="2:3" x14ac:dyDescent="0.25">
      <c r="B784" s="118"/>
      <c r="C784" s="118"/>
    </row>
    <row r="785" spans="2:3" x14ac:dyDescent="0.25">
      <c r="B785" s="118"/>
      <c r="C785" s="118"/>
    </row>
    <row r="786" spans="2:3" x14ac:dyDescent="0.25">
      <c r="B786" s="118"/>
      <c r="C786" s="118"/>
    </row>
    <row r="787" spans="2:3" x14ac:dyDescent="0.25">
      <c r="B787" s="118"/>
      <c r="C787" s="118"/>
    </row>
    <row r="788" spans="2:3" x14ac:dyDescent="0.25">
      <c r="B788" s="118"/>
      <c r="C788" s="118"/>
    </row>
    <row r="789" spans="2:3" x14ac:dyDescent="0.25">
      <c r="B789" s="118"/>
      <c r="C789" s="118"/>
    </row>
    <row r="790" spans="2:3" x14ac:dyDescent="0.25">
      <c r="B790" s="118"/>
      <c r="C790" s="118"/>
    </row>
    <row r="791" spans="2:3" x14ac:dyDescent="0.25">
      <c r="B791" s="118"/>
      <c r="C791" s="118"/>
    </row>
    <row r="792" spans="2:3" x14ac:dyDescent="0.25">
      <c r="B792" s="118"/>
      <c r="C792" s="118"/>
    </row>
    <row r="793" spans="2:3" x14ac:dyDescent="0.25">
      <c r="B793" s="118"/>
      <c r="C793" s="118"/>
    </row>
    <row r="794" spans="2:3" x14ac:dyDescent="0.25">
      <c r="B794" s="118"/>
      <c r="C794" s="118"/>
    </row>
    <row r="795" spans="2:3" x14ac:dyDescent="0.25">
      <c r="B795" s="118"/>
      <c r="C795" s="118"/>
    </row>
    <row r="796" spans="2:3" x14ac:dyDescent="0.25">
      <c r="B796" s="118"/>
      <c r="C796" s="118"/>
    </row>
    <row r="797" spans="2:3" x14ac:dyDescent="0.25">
      <c r="B797" s="118"/>
      <c r="C797" s="118"/>
    </row>
    <row r="798" spans="2:3" x14ac:dyDescent="0.25">
      <c r="B798" s="118"/>
      <c r="C798" s="118"/>
    </row>
    <row r="799" spans="2:3" x14ac:dyDescent="0.25">
      <c r="B799" s="118"/>
      <c r="C799" s="118"/>
    </row>
    <row r="800" spans="2:3" x14ac:dyDescent="0.25">
      <c r="B800" s="118"/>
      <c r="C800" s="118"/>
    </row>
    <row r="801" spans="2:3" x14ac:dyDescent="0.25">
      <c r="B801" s="118"/>
      <c r="C801" s="118"/>
    </row>
    <row r="802" spans="2:3" x14ac:dyDescent="0.25">
      <c r="B802" s="118"/>
      <c r="C802" s="118"/>
    </row>
    <row r="803" spans="2:3" x14ac:dyDescent="0.25">
      <c r="B803" s="118"/>
      <c r="C803" s="118"/>
    </row>
    <row r="804" spans="2:3" x14ac:dyDescent="0.25">
      <c r="B804" s="118"/>
      <c r="C804" s="118"/>
    </row>
    <row r="805" spans="2:3" x14ac:dyDescent="0.25">
      <c r="B805" s="118"/>
      <c r="C805" s="118"/>
    </row>
    <row r="806" spans="2:3" x14ac:dyDescent="0.25">
      <c r="B806" s="118"/>
      <c r="C806" s="118"/>
    </row>
    <row r="807" spans="2:3" x14ac:dyDescent="0.25">
      <c r="B807" s="118"/>
      <c r="C807" s="118"/>
    </row>
    <row r="808" spans="2:3" x14ac:dyDescent="0.25">
      <c r="B808" s="118"/>
      <c r="C808" s="118"/>
    </row>
    <row r="809" spans="2:3" x14ac:dyDescent="0.25">
      <c r="B809" s="118"/>
      <c r="C809" s="118"/>
    </row>
    <row r="810" spans="2:3" x14ac:dyDescent="0.25">
      <c r="B810" s="118"/>
      <c r="C810" s="118"/>
    </row>
    <row r="811" spans="2:3" x14ac:dyDescent="0.25">
      <c r="B811" s="118"/>
      <c r="C811" s="118"/>
    </row>
    <row r="812" spans="2:3" x14ac:dyDescent="0.25">
      <c r="B812" s="118"/>
      <c r="C812" s="118"/>
    </row>
    <row r="813" spans="2:3" x14ac:dyDescent="0.25">
      <c r="B813" s="118"/>
      <c r="C813" s="118"/>
    </row>
    <row r="814" spans="2:3" x14ac:dyDescent="0.25">
      <c r="B814" s="118"/>
      <c r="C814" s="118"/>
    </row>
    <row r="815" spans="2:3" x14ac:dyDescent="0.25">
      <c r="B815" s="118"/>
      <c r="C815" s="118"/>
    </row>
    <row r="816" spans="2:3" x14ac:dyDescent="0.25">
      <c r="B816" s="118"/>
      <c r="C816" s="118"/>
    </row>
    <row r="817" spans="2:3" x14ac:dyDescent="0.25">
      <c r="B817" s="118"/>
      <c r="C817" s="118"/>
    </row>
    <row r="818" spans="2:3" x14ac:dyDescent="0.25">
      <c r="B818" s="118"/>
      <c r="C818" s="118"/>
    </row>
    <row r="819" spans="2:3" x14ac:dyDescent="0.25">
      <c r="B819" s="118"/>
      <c r="C819" s="118"/>
    </row>
    <row r="820" spans="2:3" x14ac:dyDescent="0.25">
      <c r="B820" s="118"/>
      <c r="C820" s="118"/>
    </row>
    <row r="821" spans="2:3" x14ac:dyDescent="0.25">
      <c r="B821" s="118"/>
      <c r="C821" s="118"/>
    </row>
    <row r="822" spans="2:3" x14ac:dyDescent="0.25">
      <c r="B822" s="118"/>
      <c r="C822" s="118"/>
    </row>
    <row r="823" spans="2:3" x14ac:dyDescent="0.25">
      <c r="B823" s="118"/>
      <c r="C823" s="118"/>
    </row>
    <row r="824" spans="2:3" x14ac:dyDescent="0.25">
      <c r="B824" s="118"/>
      <c r="C824" s="118"/>
    </row>
    <row r="825" spans="2:3" x14ac:dyDescent="0.25">
      <c r="B825" s="118"/>
      <c r="C825" s="118"/>
    </row>
    <row r="826" spans="2:3" x14ac:dyDescent="0.25">
      <c r="B826" s="118"/>
      <c r="C826" s="118"/>
    </row>
    <row r="827" spans="2:3" x14ac:dyDescent="0.25">
      <c r="B827" s="118"/>
      <c r="C827" s="118"/>
    </row>
    <row r="828" spans="2:3" x14ac:dyDescent="0.25">
      <c r="B828" s="118"/>
      <c r="C828" s="118"/>
    </row>
    <row r="829" spans="2:3" x14ac:dyDescent="0.25">
      <c r="B829" s="118"/>
      <c r="C829" s="118"/>
    </row>
    <row r="830" spans="2:3" x14ac:dyDescent="0.25">
      <c r="B830" s="118"/>
      <c r="C830" s="118"/>
    </row>
    <row r="831" spans="2:3" x14ac:dyDescent="0.25">
      <c r="B831" s="118"/>
      <c r="C831" s="118"/>
    </row>
    <row r="832" spans="2:3" x14ac:dyDescent="0.25">
      <c r="B832" s="118"/>
      <c r="C832" s="118"/>
    </row>
    <row r="833" spans="2:3" x14ac:dyDescent="0.25">
      <c r="B833" s="118"/>
      <c r="C833" s="118"/>
    </row>
    <row r="834" spans="2:3" x14ac:dyDescent="0.25">
      <c r="B834" s="118"/>
      <c r="C834" s="118"/>
    </row>
    <row r="835" spans="2:3" x14ac:dyDescent="0.25">
      <c r="B835" s="118"/>
      <c r="C835" s="118"/>
    </row>
    <row r="836" spans="2:3" x14ac:dyDescent="0.25">
      <c r="B836" s="118"/>
      <c r="C836" s="118"/>
    </row>
    <row r="837" spans="2:3" x14ac:dyDescent="0.25">
      <c r="B837" s="118"/>
      <c r="C837" s="118"/>
    </row>
    <row r="838" spans="2:3" x14ac:dyDescent="0.25">
      <c r="B838" s="118"/>
      <c r="C838" s="118"/>
    </row>
    <row r="839" spans="2:3" x14ac:dyDescent="0.25">
      <c r="B839" s="118"/>
      <c r="C839" s="118"/>
    </row>
    <row r="840" spans="2:3" x14ac:dyDescent="0.25">
      <c r="B840" s="118"/>
      <c r="C840" s="118"/>
    </row>
    <row r="841" spans="2:3" x14ac:dyDescent="0.25">
      <c r="B841" s="118"/>
      <c r="C841" s="118"/>
    </row>
    <row r="842" spans="2:3" x14ac:dyDescent="0.25">
      <c r="B842" s="118"/>
      <c r="C842" s="118"/>
    </row>
    <row r="843" spans="2:3" x14ac:dyDescent="0.25">
      <c r="B843" s="118"/>
      <c r="C843" s="118"/>
    </row>
    <row r="844" spans="2:3" x14ac:dyDescent="0.25">
      <c r="B844" s="118"/>
      <c r="C844" s="118"/>
    </row>
    <row r="845" spans="2:3" x14ac:dyDescent="0.25">
      <c r="B845" s="118"/>
      <c r="C845" s="118"/>
    </row>
    <row r="846" spans="2:3" x14ac:dyDescent="0.25">
      <c r="B846" s="118"/>
      <c r="C846" s="118"/>
    </row>
    <row r="847" spans="2:3" x14ac:dyDescent="0.25">
      <c r="B847" s="118"/>
      <c r="C847" s="118"/>
    </row>
    <row r="848" spans="2:3" x14ac:dyDescent="0.25">
      <c r="B848" s="118"/>
      <c r="C848" s="118"/>
    </row>
    <row r="849" spans="2:3" x14ac:dyDescent="0.25">
      <c r="B849" s="118"/>
      <c r="C849" s="118"/>
    </row>
    <row r="850" spans="2:3" x14ac:dyDescent="0.25">
      <c r="B850" s="118"/>
      <c r="C850" s="118"/>
    </row>
    <row r="851" spans="2:3" x14ac:dyDescent="0.25">
      <c r="B851" s="118"/>
      <c r="C851" s="118"/>
    </row>
    <row r="852" spans="2:3" x14ac:dyDescent="0.25">
      <c r="B852" s="118"/>
      <c r="C852" s="118"/>
    </row>
    <row r="853" spans="2:3" x14ac:dyDescent="0.25">
      <c r="B853" s="118"/>
      <c r="C853" s="118"/>
    </row>
    <row r="854" spans="2:3" x14ac:dyDescent="0.25">
      <c r="B854" s="118"/>
      <c r="C854" s="118"/>
    </row>
    <row r="855" spans="2:3" x14ac:dyDescent="0.25">
      <c r="B855" s="118"/>
      <c r="C855" s="118"/>
    </row>
    <row r="856" spans="2:3" x14ac:dyDescent="0.25">
      <c r="B856" s="118"/>
      <c r="C856" s="118"/>
    </row>
    <row r="857" spans="2:3" x14ac:dyDescent="0.25">
      <c r="B857" s="118"/>
      <c r="C857" s="118"/>
    </row>
    <row r="858" spans="2:3" x14ac:dyDescent="0.25">
      <c r="B858" s="118"/>
      <c r="C858" s="118"/>
    </row>
    <row r="859" spans="2:3" x14ac:dyDescent="0.25">
      <c r="B859" s="118"/>
      <c r="C859" s="118"/>
    </row>
    <row r="860" spans="2:3" x14ac:dyDescent="0.25">
      <c r="B860" s="118"/>
      <c r="C860" s="118"/>
    </row>
    <row r="861" spans="2:3" x14ac:dyDescent="0.25">
      <c r="B861" s="118"/>
      <c r="C861" s="118"/>
    </row>
    <row r="862" spans="2:3" x14ac:dyDescent="0.25">
      <c r="B862" s="118"/>
      <c r="C862" s="118"/>
    </row>
    <row r="863" spans="2:3" x14ac:dyDescent="0.25">
      <c r="B863" s="118"/>
      <c r="C863" s="118"/>
    </row>
    <row r="864" spans="2:3" x14ac:dyDescent="0.25">
      <c r="B864" s="118"/>
      <c r="C864" s="118"/>
    </row>
    <row r="865" spans="2:3" x14ac:dyDescent="0.25">
      <c r="B865" s="118"/>
      <c r="C865" s="118"/>
    </row>
    <row r="866" spans="2:3" x14ac:dyDescent="0.25">
      <c r="B866" s="118"/>
      <c r="C866" s="118"/>
    </row>
    <row r="867" spans="2:3" x14ac:dyDescent="0.25">
      <c r="B867" s="118"/>
      <c r="C867" s="118"/>
    </row>
    <row r="868" spans="2:3" x14ac:dyDescent="0.25">
      <c r="B868" s="118"/>
      <c r="C868" s="118"/>
    </row>
    <row r="869" spans="2:3" x14ac:dyDescent="0.25">
      <c r="B869" s="118"/>
      <c r="C869" s="118"/>
    </row>
    <row r="870" spans="2:3" x14ac:dyDescent="0.25">
      <c r="B870" s="118"/>
      <c r="C870" s="118"/>
    </row>
    <row r="871" spans="2:3" x14ac:dyDescent="0.25">
      <c r="B871" s="118"/>
      <c r="C871" s="118"/>
    </row>
    <row r="872" spans="2:3" x14ac:dyDescent="0.25">
      <c r="B872" s="118"/>
      <c r="C872" s="118"/>
    </row>
    <row r="873" spans="2:3" x14ac:dyDescent="0.25">
      <c r="B873" s="118"/>
      <c r="C873" s="118"/>
    </row>
    <row r="874" spans="2:3" x14ac:dyDescent="0.25">
      <c r="B874" s="118"/>
      <c r="C874" s="118"/>
    </row>
    <row r="875" spans="2:3" x14ac:dyDescent="0.25">
      <c r="B875" s="118"/>
      <c r="C875" s="118"/>
    </row>
    <row r="876" spans="2:3" x14ac:dyDescent="0.25">
      <c r="B876" s="118"/>
      <c r="C876" s="118"/>
    </row>
    <row r="877" spans="2:3" x14ac:dyDescent="0.25">
      <c r="B877" s="118"/>
      <c r="C877" s="118"/>
    </row>
    <row r="878" spans="2:3" x14ac:dyDescent="0.25">
      <c r="B878" s="118"/>
      <c r="C878" s="118"/>
    </row>
    <row r="879" spans="2:3" x14ac:dyDescent="0.25">
      <c r="B879" s="118"/>
      <c r="C879" s="118"/>
    </row>
    <row r="880" spans="2:3" x14ac:dyDescent="0.25">
      <c r="B880" s="118"/>
      <c r="C880" s="118"/>
    </row>
    <row r="881" spans="2:3" x14ac:dyDescent="0.25">
      <c r="B881" s="118"/>
      <c r="C881" s="118"/>
    </row>
    <row r="882" spans="2:3" x14ac:dyDescent="0.25">
      <c r="B882" s="118"/>
      <c r="C882" s="118"/>
    </row>
    <row r="883" spans="2:3" x14ac:dyDescent="0.25">
      <c r="B883" s="118"/>
      <c r="C883" s="118"/>
    </row>
    <row r="884" spans="2:3" x14ac:dyDescent="0.25">
      <c r="B884" s="118"/>
      <c r="C884" s="118"/>
    </row>
    <row r="885" spans="2:3" x14ac:dyDescent="0.25">
      <c r="B885" s="118"/>
      <c r="C885" s="118"/>
    </row>
    <row r="886" spans="2:3" x14ac:dyDescent="0.25">
      <c r="B886" s="118"/>
      <c r="C886" s="118"/>
    </row>
    <row r="887" spans="2:3" x14ac:dyDescent="0.25">
      <c r="B887" s="118"/>
      <c r="C887" s="118"/>
    </row>
    <row r="888" spans="2:3" x14ac:dyDescent="0.25">
      <c r="B888" s="118"/>
      <c r="C888" s="118"/>
    </row>
    <row r="889" spans="2:3" x14ac:dyDescent="0.25">
      <c r="B889" s="118"/>
      <c r="C889" s="118"/>
    </row>
    <row r="890" spans="2:3" x14ac:dyDescent="0.25">
      <c r="B890" s="118"/>
      <c r="C890" s="118"/>
    </row>
    <row r="891" spans="2:3" x14ac:dyDescent="0.25">
      <c r="B891" s="118"/>
      <c r="C891" s="118"/>
    </row>
    <row r="892" spans="2:3" x14ac:dyDescent="0.25">
      <c r="B892" s="118"/>
      <c r="C892" s="118"/>
    </row>
    <row r="893" spans="2:3" x14ac:dyDescent="0.25">
      <c r="B893" s="118"/>
      <c r="C893" s="118"/>
    </row>
    <row r="894" spans="2:3" x14ac:dyDescent="0.25">
      <c r="B894" s="118"/>
      <c r="C894" s="118"/>
    </row>
    <row r="895" spans="2:3" x14ac:dyDescent="0.25">
      <c r="B895" s="118"/>
      <c r="C895" s="118"/>
    </row>
    <row r="896" spans="2:3" x14ac:dyDescent="0.25">
      <c r="B896" s="118"/>
      <c r="C896" s="118"/>
    </row>
    <row r="897" spans="2:3" x14ac:dyDescent="0.25">
      <c r="B897" s="118"/>
      <c r="C897" s="118"/>
    </row>
    <row r="898" spans="2:3" x14ac:dyDescent="0.25">
      <c r="B898" s="118"/>
      <c r="C898" s="118"/>
    </row>
    <row r="899" spans="2:3" x14ac:dyDescent="0.25">
      <c r="B899" s="118"/>
      <c r="C899" s="118"/>
    </row>
    <row r="900" spans="2:3" x14ac:dyDescent="0.25">
      <c r="B900" s="118"/>
      <c r="C900" s="118"/>
    </row>
    <row r="901" spans="2:3" x14ac:dyDescent="0.25">
      <c r="B901" s="118"/>
      <c r="C901" s="118"/>
    </row>
    <row r="902" spans="2:3" x14ac:dyDescent="0.25">
      <c r="B902" s="118"/>
      <c r="C902" s="118"/>
    </row>
    <row r="903" spans="2:3" x14ac:dyDescent="0.25">
      <c r="B903" s="118"/>
      <c r="C903" s="118"/>
    </row>
    <row r="904" spans="2:3" x14ac:dyDescent="0.25">
      <c r="B904" s="118"/>
      <c r="C904" s="118"/>
    </row>
    <row r="905" spans="2:3" x14ac:dyDescent="0.25">
      <c r="B905" s="118"/>
      <c r="C905" s="118"/>
    </row>
    <row r="906" spans="2:3" x14ac:dyDescent="0.25">
      <c r="B906" s="118"/>
      <c r="C906" s="118"/>
    </row>
    <row r="907" spans="2:3" x14ac:dyDescent="0.25">
      <c r="B907" s="118"/>
      <c r="C907" s="118"/>
    </row>
    <row r="908" spans="2:3" x14ac:dyDescent="0.25">
      <c r="B908" s="118"/>
      <c r="C908" s="118"/>
    </row>
    <row r="909" spans="2:3" x14ac:dyDescent="0.25">
      <c r="B909" s="118"/>
      <c r="C909" s="118"/>
    </row>
    <row r="910" spans="2:3" x14ac:dyDescent="0.25">
      <c r="B910" s="118"/>
      <c r="C910" s="118"/>
    </row>
    <row r="911" spans="2:3" x14ac:dyDescent="0.25">
      <c r="B911" s="118"/>
      <c r="C911" s="118"/>
    </row>
    <row r="912" spans="2:3" x14ac:dyDescent="0.25">
      <c r="B912" s="118"/>
      <c r="C912" s="118"/>
    </row>
    <row r="913" spans="2:3" x14ac:dyDescent="0.25">
      <c r="B913" s="118"/>
      <c r="C913" s="118"/>
    </row>
    <row r="914" spans="2:3" x14ac:dyDescent="0.25">
      <c r="B914" s="118"/>
      <c r="C914" s="118"/>
    </row>
    <row r="915" spans="2:3" x14ac:dyDescent="0.25">
      <c r="B915" s="118"/>
      <c r="C915" s="118"/>
    </row>
    <row r="916" spans="2:3" x14ac:dyDescent="0.25">
      <c r="B916" s="118"/>
      <c r="C916" s="118"/>
    </row>
    <row r="917" spans="2:3" x14ac:dyDescent="0.25">
      <c r="B917" s="118"/>
      <c r="C917" s="118"/>
    </row>
    <row r="918" spans="2:3" x14ac:dyDescent="0.25">
      <c r="B918" s="118"/>
      <c r="C918" s="118"/>
    </row>
    <row r="919" spans="2:3" x14ac:dyDescent="0.25">
      <c r="B919" s="118"/>
      <c r="C919" s="118"/>
    </row>
    <row r="920" spans="2:3" x14ac:dyDescent="0.25">
      <c r="B920" s="118"/>
      <c r="C920" s="118"/>
    </row>
    <row r="921" spans="2:3" x14ac:dyDescent="0.25">
      <c r="B921" s="118"/>
      <c r="C921" s="118"/>
    </row>
    <row r="922" spans="2:3" x14ac:dyDescent="0.25">
      <c r="B922" s="118"/>
      <c r="C922" s="118"/>
    </row>
    <row r="923" spans="2:3" x14ac:dyDescent="0.25">
      <c r="B923" s="118"/>
      <c r="C923" s="118"/>
    </row>
    <row r="924" spans="2:3" x14ac:dyDescent="0.25">
      <c r="B924" s="118"/>
      <c r="C924" s="118"/>
    </row>
    <row r="925" spans="2:3" x14ac:dyDescent="0.25">
      <c r="B925" s="118"/>
      <c r="C925" s="118"/>
    </row>
    <row r="926" spans="2:3" x14ac:dyDescent="0.25">
      <c r="B926" s="118"/>
      <c r="C926" s="118"/>
    </row>
    <row r="927" spans="2:3" x14ac:dyDescent="0.25">
      <c r="B927" s="118"/>
      <c r="C927" s="118"/>
    </row>
    <row r="928" spans="2:3" x14ac:dyDescent="0.25">
      <c r="B928" s="118"/>
      <c r="C928" s="118"/>
    </row>
    <row r="929" spans="2:3" x14ac:dyDescent="0.25">
      <c r="B929" s="118"/>
      <c r="C929" s="118"/>
    </row>
    <row r="930" spans="2:3" x14ac:dyDescent="0.25">
      <c r="B930" s="118"/>
      <c r="C930" s="118"/>
    </row>
    <row r="931" spans="2:3" x14ac:dyDescent="0.25">
      <c r="B931" s="118"/>
      <c r="C931" s="118"/>
    </row>
    <row r="932" spans="2:3" x14ac:dyDescent="0.25">
      <c r="B932" s="118"/>
      <c r="C932" s="118"/>
    </row>
    <row r="933" spans="2:3" x14ac:dyDescent="0.25">
      <c r="B933" s="118"/>
      <c r="C933" s="118"/>
    </row>
    <row r="934" spans="2:3" x14ac:dyDescent="0.25">
      <c r="B934" s="118"/>
      <c r="C934" s="118"/>
    </row>
    <row r="935" spans="2:3" x14ac:dyDescent="0.25">
      <c r="B935" s="118"/>
      <c r="C935" s="118"/>
    </row>
    <row r="936" spans="2:3" x14ac:dyDescent="0.25">
      <c r="B936" s="118"/>
      <c r="C936" s="118"/>
    </row>
    <row r="937" spans="2:3" x14ac:dyDescent="0.25">
      <c r="B937" s="118"/>
      <c r="C937" s="118"/>
    </row>
    <row r="938" spans="2:3" x14ac:dyDescent="0.25">
      <c r="B938" s="118"/>
      <c r="C938" s="118"/>
    </row>
    <row r="939" spans="2:3" x14ac:dyDescent="0.25">
      <c r="B939" s="118"/>
      <c r="C939" s="118"/>
    </row>
    <row r="940" spans="2:3" x14ac:dyDescent="0.25">
      <c r="B940" s="118"/>
      <c r="C940" s="118"/>
    </row>
    <row r="941" spans="2:3" x14ac:dyDescent="0.25">
      <c r="B941" s="118"/>
      <c r="C941" s="118"/>
    </row>
    <row r="942" spans="2:3" x14ac:dyDescent="0.25">
      <c r="B942" s="118"/>
      <c r="C942" s="118"/>
    </row>
    <row r="943" spans="2:3" x14ac:dyDescent="0.25">
      <c r="B943" s="118"/>
      <c r="C943" s="118"/>
    </row>
    <row r="944" spans="2:3" x14ac:dyDescent="0.25">
      <c r="B944" s="118"/>
      <c r="C944" s="118"/>
    </row>
    <row r="945" spans="2:3" x14ac:dyDescent="0.25">
      <c r="B945" s="118"/>
      <c r="C945" s="118"/>
    </row>
    <row r="946" spans="2:3" x14ac:dyDescent="0.25">
      <c r="B946" s="118"/>
      <c r="C946" s="118"/>
    </row>
    <row r="947" spans="2:3" x14ac:dyDescent="0.25">
      <c r="B947" s="118"/>
      <c r="C947" s="118"/>
    </row>
    <row r="948" spans="2:3" x14ac:dyDescent="0.25">
      <c r="B948" s="118"/>
      <c r="C948" s="118"/>
    </row>
    <row r="949" spans="2:3" x14ac:dyDescent="0.25">
      <c r="B949" s="118"/>
      <c r="C949" s="118"/>
    </row>
    <row r="950" spans="2:3" x14ac:dyDescent="0.25">
      <c r="B950" s="118"/>
      <c r="C950" s="118"/>
    </row>
    <row r="951" spans="2:3" x14ac:dyDescent="0.25">
      <c r="B951" s="118"/>
      <c r="C951" s="118"/>
    </row>
    <row r="952" spans="2:3" x14ac:dyDescent="0.25">
      <c r="B952" s="118"/>
      <c r="C952" s="118"/>
    </row>
    <row r="953" spans="2:3" x14ac:dyDescent="0.25">
      <c r="B953" s="118"/>
      <c r="C953" s="118"/>
    </row>
    <row r="954" spans="2:3" x14ac:dyDescent="0.25">
      <c r="B954" s="118"/>
      <c r="C954" s="118"/>
    </row>
    <row r="955" spans="2:3" x14ac:dyDescent="0.25">
      <c r="B955" s="118"/>
      <c r="C955" s="118"/>
    </row>
    <row r="956" spans="2:3" x14ac:dyDescent="0.25">
      <c r="B956" s="118"/>
      <c r="C956" s="118"/>
    </row>
    <row r="957" spans="2:3" x14ac:dyDescent="0.25">
      <c r="B957" s="118"/>
      <c r="C957" s="118"/>
    </row>
    <row r="958" spans="2:3" x14ac:dyDescent="0.25">
      <c r="B958" s="118"/>
      <c r="C958" s="118"/>
    </row>
    <row r="959" spans="2:3" x14ac:dyDescent="0.25">
      <c r="B959" s="118"/>
      <c r="C959" s="118"/>
    </row>
    <row r="960" spans="2:3" x14ac:dyDescent="0.25">
      <c r="B960" s="118"/>
      <c r="C960" s="118"/>
    </row>
    <row r="961" spans="2:3" x14ac:dyDescent="0.25">
      <c r="B961" s="118"/>
      <c r="C961" s="118"/>
    </row>
    <row r="962" spans="2:3" x14ac:dyDescent="0.25">
      <c r="B962" s="118"/>
      <c r="C962" s="118"/>
    </row>
    <row r="963" spans="2:3" x14ac:dyDescent="0.25">
      <c r="B963" s="118"/>
      <c r="C963" s="118"/>
    </row>
    <row r="964" spans="2:3" x14ac:dyDescent="0.25">
      <c r="B964" s="118"/>
      <c r="C964" s="118"/>
    </row>
    <row r="965" spans="2:3" x14ac:dyDescent="0.25">
      <c r="B965" s="118"/>
      <c r="C965" s="118"/>
    </row>
    <row r="966" spans="2:3" x14ac:dyDescent="0.25">
      <c r="B966" s="118"/>
      <c r="C966" s="118"/>
    </row>
    <row r="967" spans="2:3" x14ac:dyDescent="0.25">
      <c r="B967" s="118"/>
      <c r="C967" s="118"/>
    </row>
    <row r="968" spans="2:3" x14ac:dyDescent="0.25">
      <c r="B968" s="118"/>
      <c r="C968" s="118"/>
    </row>
    <row r="969" spans="2:3" x14ac:dyDescent="0.25">
      <c r="B969" s="118"/>
      <c r="C969" s="118"/>
    </row>
    <row r="970" spans="2:3" x14ac:dyDescent="0.25">
      <c r="B970" s="118"/>
      <c r="C970" s="118"/>
    </row>
    <row r="971" spans="2:3" x14ac:dyDescent="0.25">
      <c r="B971" s="118"/>
      <c r="C971" s="118"/>
    </row>
    <row r="972" spans="2:3" x14ac:dyDescent="0.25">
      <c r="B972" s="118"/>
      <c r="C972" s="118"/>
    </row>
    <row r="973" spans="2:3" x14ac:dyDescent="0.25">
      <c r="B973" s="118"/>
      <c r="C973" s="118"/>
    </row>
    <row r="974" spans="2:3" x14ac:dyDescent="0.25">
      <c r="B974" s="118"/>
      <c r="C974" s="118"/>
    </row>
    <row r="975" spans="2:3" x14ac:dyDescent="0.25">
      <c r="B975" s="118"/>
      <c r="C975" s="118"/>
    </row>
    <row r="976" spans="2:3" x14ac:dyDescent="0.25">
      <c r="B976" s="118"/>
      <c r="C976" s="118"/>
    </row>
    <row r="977" spans="2:3" x14ac:dyDescent="0.25">
      <c r="B977" s="118"/>
      <c r="C977" s="118"/>
    </row>
    <row r="978" spans="2:3" x14ac:dyDescent="0.25">
      <c r="B978" s="118"/>
      <c r="C978" s="118"/>
    </row>
    <row r="979" spans="2:3" x14ac:dyDescent="0.25">
      <c r="B979" s="118"/>
      <c r="C979" s="118"/>
    </row>
    <row r="980" spans="2:3" x14ac:dyDescent="0.25">
      <c r="B980" s="118"/>
      <c r="C980" s="118"/>
    </row>
    <row r="981" spans="2:3" x14ac:dyDescent="0.25">
      <c r="B981" s="118"/>
      <c r="C981" s="118"/>
    </row>
    <row r="982" spans="2:3" x14ac:dyDescent="0.25">
      <c r="B982" s="118"/>
      <c r="C982" s="118"/>
    </row>
    <row r="983" spans="2:3" x14ac:dyDescent="0.25">
      <c r="B983" s="118"/>
      <c r="C983" s="118"/>
    </row>
    <row r="984" spans="2:3" x14ac:dyDescent="0.25">
      <c r="B984" s="118"/>
      <c r="C984" s="118"/>
    </row>
    <row r="985" spans="2:3" x14ac:dyDescent="0.25">
      <c r="B985" s="118"/>
      <c r="C985" s="118"/>
    </row>
    <row r="986" spans="2:3" x14ac:dyDescent="0.25">
      <c r="B986" s="118"/>
      <c r="C986" s="118"/>
    </row>
    <row r="987" spans="2:3" x14ac:dyDescent="0.25">
      <c r="B987" s="118"/>
      <c r="C987" s="118"/>
    </row>
    <row r="988" spans="2:3" x14ac:dyDescent="0.25">
      <c r="B988" s="118"/>
      <c r="C988" s="118"/>
    </row>
    <row r="989" spans="2:3" x14ac:dyDescent="0.25">
      <c r="B989" s="118"/>
      <c r="C989" s="118"/>
    </row>
    <row r="990" spans="2:3" x14ac:dyDescent="0.25">
      <c r="B990" s="118"/>
      <c r="C990" s="118"/>
    </row>
    <row r="991" spans="2:3" x14ac:dyDescent="0.25">
      <c r="B991" s="118"/>
      <c r="C991" s="118"/>
    </row>
    <row r="992" spans="2:3" x14ac:dyDescent="0.25">
      <c r="B992" s="118"/>
      <c r="C992" s="118"/>
    </row>
    <row r="993" spans="2:3" x14ac:dyDescent="0.25">
      <c r="B993" s="118"/>
      <c r="C993" s="118"/>
    </row>
    <row r="994" spans="2:3" x14ac:dyDescent="0.25">
      <c r="B994" s="118"/>
      <c r="C994" s="118"/>
    </row>
    <row r="995" spans="2:3" x14ac:dyDescent="0.25">
      <c r="B995" s="118"/>
      <c r="C995" s="118"/>
    </row>
    <row r="996" spans="2:3" x14ac:dyDescent="0.25">
      <c r="B996" s="118"/>
      <c r="C996" s="118"/>
    </row>
    <row r="997" spans="2:3" x14ac:dyDescent="0.25">
      <c r="B997" s="118"/>
      <c r="C997" s="118"/>
    </row>
    <row r="998" spans="2:3" x14ac:dyDescent="0.25">
      <c r="B998" s="118"/>
      <c r="C998" s="118"/>
    </row>
    <row r="999" spans="2:3" x14ac:dyDescent="0.25">
      <c r="B999" s="118"/>
      <c r="C999" s="118"/>
    </row>
    <row r="1000" spans="2:3" x14ac:dyDescent="0.25">
      <c r="B1000" s="118"/>
      <c r="C1000" s="118"/>
    </row>
    <row r="1001" spans="2:3" x14ac:dyDescent="0.25">
      <c r="B1001" s="118"/>
      <c r="C1001" s="118"/>
    </row>
    <row r="1002" spans="2:3" x14ac:dyDescent="0.25">
      <c r="B1002" s="118"/>
      <c r="C1002" s="118"/>
    </row>
    <row r="1003" spans="2:3" x14ac:dyDescent="0.25">
      <c r="B1003" s="118"/>
      <c r="C1003" s="118"/>
    </row>
    <row r="1004" spans="2:3" x14ac:dyDescent="0.25">
      <c r="B1004" s="118"/>
      <c r="C1004" s="118"/>
    </row>
    <row r="1005" spans="2:3" x14ac:dyDescent="0.25">
      <c r="B1005" s="118"/>
      <c r="C1005" s="118"/>
    </row>
    <row r="1006" spans="2:3" x14ac:dyDescent="0.25">
      <c r="B1006" s="118"/>
      <c r="C1006" s="118"/>
    </row>
    <row r="1007" spans="2:3" x14ac:dyDescent="0.25">
      <c r="B1007" s="118"/>
      <c r="C1007" s="118"/>
    </row>
    <row r="1008" spans="2:3" x14ac:dyDescent="0.25">
      <c r="B1008" s="118"/>
      <c r="C1008" s="118"/>
    </row>
    <row r="1009" spans="2:3" x14ac:dyDescent="0.25">
      <c r="B1009" s="118"/>
      <c r="C1009" s="118"/>
    </row>
    <row r="1010" spans="2:3" x14ac:dyDescent="0.25">
      <c r="B1010" s="118"/>
      <c r="C1010" s="118"/>
    </row>
    <row r="1011" spans="2:3" x14ac:dyDescent="0.25">
      <c r="B1011" s="118"/>
      <c r="C1011" s="118"/>
    </row>
    <row r="1012" spans="2:3" x14ac:dyDescent="0.25">
      <c r="B1012" s="118"/>
      <c r="C1012" s="118"/>
    </row>
    <row r="1013" spans="2:3" x14ac:dyDescent="0.25">
      <c r="B1013" s="118"/>
      <c r="C1013" s="118"/>
    </row>
    <row r="1014" spans="2:3" x14ac:dyDescent="0.25">
      <c r="B1014" s="118"/>
      <c r="C1014" s="118"/>
    </row>
    <row r="1015" spans="2:3" x14ac:dyDescent="0.25">
      <c r="B1015" s="118"/>
      <c r="C1015" s="118"/>
    </row>
    <row r="1016" spans="2:3" x14ac:dyDescent="0.25">
      <c r="B1016" s="118"/>
      <c r="C1016" s="118"/>
    </row>
    <row r="1017" spans="2:3" x14ac:dyDescent="0.25">
      <c r="B1017" s="118"/>
      <c r="C1017" s="118"/>
    </row>
    <row r="1018" spans="2:3" x14ac:dyDescent="0.25">
      <c r="B1018" s="118"/>
      <c r="C1018" s="118"/>
    </row>
    <row r="1019" spans="2:3" x14ac:dyDescent="0.25">
      <c r="B1019" s="118"/>
      <c r="C1019" s="118"/>
    </row>
    <row r="1020" spans="2:3" x14ac:dyDescent="0.25">
      <c r="B1020" s="118"/>
      <c r="C1020" s="118"/>
    </row>
    <row r="1021" spans="2:3" x14ac:dyDescent="0.25">
      <c r="B1021" s="118"/>
      <c r="C1021" s="118"/>
    </row>
    <row r="1022" spans="2:3" x14ac:dyDescent="0.25">
      <c r="B1022" s="118"/>
      <c r="C1022" s="118"/>
    </row>
    <row r="1023" spans="2:3" x14ac:dyDescent="0.25">
      <c r="B1023" s="118"/>
      <c r="C1023" s="118"/>
    </row>
    <row r="1024" spans="2:3" x14ac:dyDescent="0.25">
      <c r="B1024" s="118"/>
      <c r="C1024" s="118"/>
    </row>
    <row r="1025" spans="2:3" x14ac:dyDescent="0.25">
      <c r="B1025" s="118"/>
      <c r="C1025" s="118"/>
    </row>
    <row r="1026" spans="2:3" x14ac:dyDescent="0.25">
      <c r="B1026" s="118"/>
      <c r="C1026" s="118"/>
    </row>
    <row r="1027" spans="2:3" x14ac:dyDescent="0.25">
      <c r="B1027" s="118"/>
      <c r="C1027" s="118"/>
    </row>
    <row r="1028" spans="2:3" x14ac:dyDescent="0.25">
      <c r="B1028" s="118"/>
      <c r="C1028" s="118"/>
    </row>
    <row r="1029" spans="2:3" x14ac:dyDescent="0.25">
      <c r="B1029" s="118"/>
      <c r="C1029" s="118"/>
    </row>
    <row r="1030" spans="2:3" x14ac:dyDescent="0.25">
      <c r="B1030" s="118"/>
      <c r="C1030" s="118"/>
    </row>
    <row r="1031" spans="2:3" x14ac:dyDescent="0.25">
      <c r="B1031" s="118"/>
      <c r="C1031" s="118"/>
    </row>
    <row r="1032" spans="2:3" x14ac:dyDescent="0.25">
      <c r="B1032" s="118"/>
      <c r="C1032" s="118"/>
    </row>
    <row r="1033" spans="2:3" x14ac:dyDescent="0.25">
      <c r="B1033" s="118"/>
      <c r="C1033" s="118"/>
    </row>
    <row r="1034" spans="2:3" x14ac:dyDescent="0.25">
      <c r="B1034" s="118"/>
      <c r="C1034" s="118"/>
    </row>
    <row r="1035" spans="2:3" x14ac:dyDescent="0.25">
      <c r="B1035" s="118"/>
      <c r="C1035" s="118"/>
    </row>
    <row r="1036" spans="2:3" x14ac:dyDescent="0.25">
      <c r="B1036" s="118"/>
      <c r="C1036" s="118"/>
    </row>
    <row r="1037" spans="2:3" x14ac:dyDescent="0.25">
      <c r="B1037" s="118"/>
      <c r="C1037" s="118"/>
    </row>
    <row r="1038" spans="2:3" x14ac:dyDescent="0.25">
      <c r="B1038" s="118"/>
      <c r="C1038" s="118"/>
    </row>
    <row r="1039" spans="2:3" x14ac:dyDescent="0.25">
      <c r="B1039" s="118"/>
      <c r="C1039" s="118"/>
    </row>
    <row r="1040" spans="2:3" x14ac:dyDescent="0.25">
      <c r="B1040" s="118"/>
      <c r="C1040" s="118"/>
    </row>
  </sheetData>
  <mergeCells count="1">
    <mergeCell ref="A1:H1"/>
  </mergeCells>
  <hyperlinks>
    <hyperlink ref="C4" r:id="rId1"/>
    <hyperlink ref="C5" r:id="rId2" location="r/42183"/>
    <hyperlink ref="C6" r:id="rId3"/>
    <hyperlink ref="C7" r:id="rId4" location="r/332513"/>
    <hyperlink ref="C8" r:id="rId5"/>
    <hyperlink ref="C9" r:id="rId6"/>
    <hyperlink ref="C12" r:id="rId7"/>
    <hyperlink ref="C13" r:id="rId8"/>
    <hyperlink ref="C14" r:id="rId9"/>
    <hyperlink ref="C15" r:id="rId10"/>
    <hyperlink ref="C16" r:id="rId11"/>
    <hyperlink ref="C17" r:id="rId12"/>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30" r:id="rId25"/>
    <hyperlink ref="C31" r:id="rId26"/>
    <hyperlink ref="C32" r:id="rId27"/>
    <hyperlink ref="C33" r:id="rId28"/>
    <hyperlink ref="C34" r:id="rId29"/>
    <hyperlink ref="C35" r:id="rId30"/>
    <hyperlink ref="C36" r:id="rId31"/>
    <hyperlink ref="C37" r:id="rId32" location="r"/>
    <hyperlink ref="C38" r:id="rId33" location="r"/>
    <hyperlink ref="C39" r:id="rId34" location="r"/>
    <hyperlink ref="C40" r:id="rId35"/>
    <hyperlink ref="C41" r:id="rId36"/>
    <hyperlink ref="C42" r:id="rId37"/>
    <hyperlink ref="C43" r:id="rId38"/>
    <hyperlink ref="C44" r:id="rId39"/>
    <hyperlink ref="C45" r:id="rId40"/>
    <hyperlink ref="C46" r:id="rId41"/>
    <hyperlink ref="B49" r:id="rId42" location="r"/>
    <hyperlink ref="C49" r:id="rId43" location="r"/>
    <hyperlink ref="B50" r:id="rId44" location="r"/>
    <hyperlink ref="C50" r:id="rId45" location="r"/>
    <hyperlink ref="C51" r:id="rId46"/>
    <hyperlink ref="C52" r:id="rId47" location="r"/>
    <hyperlink ref="C53" r:id="rId48"/>
    <hyperlink ref="C54" r:id="rId49"/>
    <hyperlink ref="C55" r:id="rId50"/>
    <hyperlink ref="C56" r:id="rId51"/>
    <hyperlink ref="C57" r:id="rId52"/>
    <hyperlink ref="C58" r:id="rId53"/>
    <hyperlink ref="C59" r:id="rId54"/>
    <hyperlink ref="C60" r:id="rId55"/>
    <hyperlink ref="C61" r:id="rId56"/>
    <hyperlink ref="C62" r:id="rId57"/>
    <hyperlink ref="C63" r:id="rId58"/>
    <hyperlink ref="C64"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0" r:id="rId73"/>
    <hyperlink ref="C81" r:id="rId74"/>
    <hyperlink ref="C82" r:id="rId75"/>
    <hyperlink ref="C83" r:id="rId76"/>
    <hyperlink ref="C84" r:id="rId77"/>
    <hyperlink ref="C85" r:id="rId78"/>
    <hyperlink ref="C86" r:id="rId79"/>
    <hyperlink ref="C87" r:id="rId80"/>
    <hyperlink ref="C88" r:id="rId81"/>
    <hyperlink ref="C89" r:id="rId82"/>
    <hyperlink ref="C90" r:id="rId83"/>
    <hyperlink ref="C91" r:id="rId84"/>
    <hyperlink ref="C92" r:id="rId85"/>
    <hyperlink ref="C93" r:id="rId86"/>
    <hyperlink ref="C94" r:id="rId87" location="r"/>
    <hyperlink ref="C95" r:id="rId88" location="r"/>
    <hyperlink ref="C96" r:id="rId89" location="r"/>
    <hyperlink ref="C97" r:id="rId90"/>
    <hyperlink ref="C98" r:id="rId9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53"/>
  <sheetViews>
    <sheetView workbookViewId="0"/>
  </sheetViews>
  <sheetFormatPr defaultColWidth="12.625" defaultRowHeight="15" customHeight="1" x14ac:dyDescent="0.2"/>
  <cols>
    <col min="1" max="1" width="18.75" customWidth="1"/>
    <col min="2" max="2" width="48" customWidth="1"/>
    <col min="3" max="3" width="83.875" customWidth="1"/>
  </cols>
  <sheetData>
    <row r="1" spans="1:27" x14ac:dyDescent="0.2">
      <c r="A1" s="141" t="s">
        <v>285</v>
      </c>
      <c r="B1" s="132"/>
      <c r="C1" s="132"/>
      <c r="D1" s="132"/>
      <c r="E1" s="132"/>
      <c r="F1" s="132"/>
      <c r="G1" s="132"/>
      <c r="H1" s="65"/>
      <c r="I1" s="65"/>
      <c r="J1" s="65"/>
      <c r="K1" s="65"/>
      <c r="L1" s="65"/>
      <c r="M1" s="65"/>
      <c r="N1" s="65"/>
      <c r="O1" s="65"/>
      <c r="P1" s="65"/>
      <c r="Q1" s="65"/>
      <c r="R1" s="65"/>
      <c r="S1" s="65"/>
      <c r="T1" s="65"/>
      <c r="U1" s="65"/>
      <c r="V1" s="65"/>
      <c r="W1" s="65"/>
      <c r="X1" s="65"/>
      <c r="Y1" s="65"/>
      <c r="Z1" s="65"/>
      <c r="AA1" s="65"/>
    </row>
    <row r="2" spans="1:27" x14ac:dyDescent="0.2">
      <c r="A2" s="74"/>
      <c r="B2" s="75"/>
      <c r="C2" s="75"/>
      <c r="D2" s="65"/>
      <c r="E2" s="65"/>
      <c r="F2" s="65"/>
      <c r="G2" s="65"/>
      <c r="H2" s="65"/>
      <c r="I2" s="65"/>
      <c r="J2" s="65"/>
      <c r="K2" s="65"/>
      <c r="L2" s="65"/>
      <c r="M2" s="65"/>
      <c r="N2" s="65"/>
      <c r="O2" s="65"/>
      <c r="P2" s="65"/>
      <c r="Q2" s="65"/>
      <c r="R2" s="65"/>
      <c r="S2" s="65"/>
      <c r="T2" s="65"/>
      <c r="U2" s="65"/>
      <c r="V2" s="65"/>
      <c r="W2" s="65"/>
      <c r="X2" s="65"/>
      <c r="Y2" s="65"/>
      <c r="Z2" s="65"/>
      <c r="AA2" s="65"/>
    </row>
    <row r="3" spans="1:27" ht="15.75" x14ac:dyDescent="0.25">
      <c r="A3" s="77" t="s">
        <v>283</v>
      </c>
      <c r="B3" s="79"/>
      <c r="C3" s="80"/>
      <c r="D3" s="81"/>
      <c r="E3" s="82"/>
      <c r="F3" s="81"/>
      <c r="G3" s="65"/>
      <c r="H3" s="65"/>
      <c r="I3" s="65"/>
      <c r="J3" s="65"/>
      <c r="K3" s="65"/>
      <c r="L3" s="65"/>
      <c r="M3" s="65"/>
      <c r="N3" s="65"/>
      <c r="O3" s="65"/>
      <c r="P3" s="65"/>
      <c r="Q3" s="65"/>
      <c r="R3" s="65"/>
      <c r="S3" s="65"/>
      <c r="T3" s="65"/>
      <c r="U3" s="65"/>
      <c r="V3" s="65"/>
      <c r="W3" s="65"/>
      <c r="X3" s="65"/>
      <c r="Y3" s="65"/>
      <c r="Z3" s="65"/>
      <c r="AA3" s="65"/>
    </row>
    <row r="4" spans="1:27" x14ac:dyDescent="0.2">
      <c r="A4" s="83" t="s">
        <v>293</v>
      </c>
      <c r="B4" s="84" t="str">
        <f>HYPERLINK("http://learninglab.si.edu/q/ll-c/mMKbpwCPUGyNEpPX#r/42187","GAME: Morphy!")</f>
        <v>GAME: Morphy!</v>
      </c>
      <c r="C4" s="84" t="s">
        <v>295</v>
      </c>
      <c r="D4" s="81"/>
      <c r="E4" s="82"/>
      <c r="F4" s="81"/>
      <c r="G4" s="65"/>
      <c r="H4" s="65"/>
      <c r="I4" s="65"/>
      <c r="J4" s="65"/>
      <c r="K4" s="65"/>
      <c r="L4" s="65"/>
      <c r="M4" s="65"/>
      <c r="N4" s="65"/>
      <c r="O4" s="65"/>
      <c r="P4" s="65"/>
      <c r="Q4" s="65"/>
      <c r="R4" s="65"/>
      <c r="S4" s="65"/>
      <c r="T4" s="65"/>
      <c r="U4" s="65"/>
      <c r="V4" s="65"/>
      <c r="W4" s="65"/>
      <c r="X4" s="65"/>
      <c r="Y4" s="65"/>
      <c r="Z4" s="65"/>
      <c r="AA4" s="65"/>
    </row>
    <row r="5" spans="1:27" x14ac:dyDescent="0.2">
      <c r="A5" s="85" t="s">
        <v>293</v>
      </c>
      <c r="B5" s="87" t="str">
        <f>HYPERLINK("http://learninglab.si.edu/q/ll-c/mMKbpwCPUGyNEpPX#r/42185","GAME: Bumper Ducks")</f>
        <v>GAME: Bumper Ducks</v>
      </c>
      <c r="C5" s="87" t="s">
        <v>298</v>
      </c>
      <c r="D5" s="81"/>
      <c r="E5" s="82"/>
      <c r="F5" s="81"/>
      <c r="G5" s="65"/>
      <c r="H5" s="65"/>
      <c r="I5" s="65"/>
      <c r="J5" s="65"/>
      <c r="K5" s="65"/>
      <c r="L5" s="65"/>
      <c r="M5" s="65"/>
      <c r="N5" s="65"/>
      <c r="O5" s="65"/>
      <c r="P5" s="65"/>
      <c r="Q5" s="65"/>
      <c r="R5" s="65"/>
      <c r="S5" s="65"/>
      <c r="T5" s="65"/>
      <c r="U5" s="65"/>
      <c r="V5" s="65"/>
      <c r="W5" s="65"/>
      <c r="X5" s="65"/>
      <c r="Y5" s="65"/>
      <c r="Z5" s="65"/>
      <c r="AA5" s="65"/>
    </row>
    <row r="6" spans="1:27" x14ac:dyDescent="0.2">
      <c r="A6" s="85" t="s">
        <v>293</v>
      </c>
      <c r="B6" s="87" t="str">
        <f>HYPERLINK("http://learninglab.si.edu/q/ll-c/mMKbpwCPUGyNEpPX#r/42188","GAME: Showbiz Safari")</f>
        <v>GAME: Showbiz Safari</v>
      </c>
      <c r="C6" s="87" t="s">
        <v>301</v>
      </c>
      <c r="D6" s="81"/>
      <c r="E6" s="82"/>
      <c r="F6" s="81"/>
      <c r="G6" s="65"/>
      <c r="H6" s="65"/>
      <c r="I6" s="65"/>
      <c r="J6" s="65"/>
      <c r="K6" s="65"/>
      <c r="L6" s="65"/>
      <c r="M6" s="65"/>
      <c r="N6" s="65"/>
      <c r="O6" s="65"/>
      <c r="P6" s="65"/>
      <c r="Q6" s="65"/>
      <c r="R6" s="65"/>
      <c r="S6" s="65"/>
      <c r="T6" s="65"/>
      <c r="U6" s="65"/>
      <c r="V6" s="65"/>
      <c r="W6" s="65"/>
      <c r="X6" s="65"/>
      <c r="Y6" s="65"/>
      <c r="Z6" s="65"/>
      <c r="AA6" s="65"/>
    </row>
    <row r="7" spans="1:27" x14ac:dyDescent="0.2">
      <c r="A7" s="85" t="s">
        <v>293</v>
      </c>
      <c r="B7" s="87" t="str">
        <f>HYPERLINK("http://learninglab.si.edu/q/ll-c/mMKbpwCPUGyNEpPX#r/42189","GAME: Shutterbugs")</f>
        <v>GAME: Shutterbugs</v>
      </c>
      <c r="C7" s="87" t="s">
        <v>304</v>
      </c>
      <c r="D7" s="81"/>
      <c r="E7" s="82"/>
      <c r="F7" s="81"/>
      <c r="G7" s="65"/>
      <c r="H7" s="65"/>
      <c r="I7" s="65"/>
      <c r="J7" s="65"/>
      <c r="K7" s="65"/>
      <c r="L7" s="65"/>
      <c r="M7" s="65"/>
      <c r="N7" s="65"/>
      <c r="O7" s="65"/>
      <c r="P7" s="65"/>
      <c r="Q7" s="65"/>
      <c r="R7" s="65"/>
      <c r="S7" s="65"/>
      <c r="T7" s="65"/>
      <c r="U7" s="65"/>
      <c r="V7" s="65"/>
      <c r="W7" s="65"/>
      <c r="X7" s="65"/>
      <c r="Y7" s="65"/>
      <c r="Z7" s="65"/>
      <c r="AA7" s="65"/>
    </row>
    <row r="8" spans="1:27" x14ac:dyDescent="0.2">
      <c r="A8" s="85" t="s">
        <v>293</v>
      </c>
      <c r="B8" s="87" t="str">
        <f>HYPERLINK("http://learninglab.si.edu/q/ll-c/UefXfaEd1f0qbTht","GAME: Shapes and Colors: Joan Miro")</f>
        <v>GAME: Shapes and Colors: Joan Miro</v>
      </c>
      <c r="C8" s="87" t="s">
        <v>309</v>
      </c>
      <c r="D8" s="81"/>
      <c r="E8" s="82"/>
      <c r="F8" s="81"/>
      <c r="G8" s="65"/>
      <c r="H8" s="65"/>
      <c r="I8" s="65"/>
      <c r="J8" s="65"/>
      <c r="K8" s="65"/>
      <c r="L8" s="65"/>
      <c r="M8" s="65"/>
      <c r="N8" s="65"/>
      <c r="O8" s="65"/>
      <c r="P8" s="65"/>
      <c r="Q8" s="65"/>
      <c r="R8" s="65"/>
      <c r="S8" s="65"/>
      <c r="T8" s="65"/>
      <c r="U8" s="65"/>
      <c r="V8" s="65"/>
      <c r="W8" s="65"/>
      <c r="X8" s="65"/>
      <c r="Y8" s="65"/>
      <c r="Z8" s="65"/>
      <c r="AA8" s="65"/>
    </row>
    <row r="9" spans="1:27" x14ac:dyDescent="0.2">
      <c r="A9" s="85" t="s">
        <v>293</v>
      </c>
      <c r="B9" s="87" t="str">
        <f>HYPERLINK("http://learninglab.si.edu/q/ll-c/mMKbpwCPUGyNEpPX#r/42191","GAME: Habitats")</f>
        <v>GAME: Habitats</v>
      </c>
      <c r="C9" s="87" t="s">
        <v>312</v>
      </c>
      <c r="D9" s="81"/>
      <c r="E9" s="82"/>
      <c r="F9" s="81"/>
      <c r="G9" s="65"/>
      <c r="H9" s="65"/>
      <c r="I9" s="65"/>
      <c r="J9" s="65"/>
      <c r="K9" s="65"/>
      <c r="L9" s="65"/>
      <c r="M9" s="65"/>
      <c r="N9" s="65"/>
      <c r="O9" s="65"/>
      <c r="P9" s="65"/>
      <c r="Q9" s="65"/>
      <c r="R9" s="65"/>
      <c r="S9" s="65"/>
      <c r="T9" s="65"/>
      <c r="U9" s="65"/>
      <c r="V9" s="65"/>
      <c r="W9" s="65"/>
      <c r="X9" s="65"/>
      <c r="Y9" s="65"/>
      <c r="Z9" s="65"/>
      <c r="AA9" s="65"/>
    </row>
    <row r="10" spans="1:27" x14ac:dyDescent="0.2">
      <c r="A10" s="89" t="s">
        <v>314</v>
      </c>
      <c r="B10" s="90" t="str">
        <f>HYPERLINK("http://learninglab.si.edu/q/ll-c/mMKbpwCPUGyNEpPX#r/42190","GAME: Weather Lab")</f>
        <v>GAME: Weather Lab</v>
      </c>
      <c r="C10" s="90" t="s">
        <v>315</v>
      </c>
      <c r="D10" s="81"/>
      <c r="E10" s="82"/>
      <c r="F10" s="81"/>
      <c r="G10" s="65"/>
      <c r="H10" s="65"/>
      <c r="I10" s="65"/>
      <c r="J10" s="65"/>
      <c r="K10" s="65"/>
      <c r="L10" s="65"/>
      <c r="M10" s="65"/>
      <c r="N10" s="65"/>
      <c r="O10" s="65"/>
      <c r="P10" s="65"/>
      <c r="Q10" s="65"/>
      <c r="R10" s="65"/>
      <c r="S10" s="65"/>
      <c r="T10" s="65"/>
      <c r="U10" s="65"/>
      <c r="V10" s="65"/>
      <c r="W10" s="65"/>
      <c r="X10" s="65"/>
      <c r="Y10" s="65"/>
      <c r="Z10" s="65"/>
      <c r="AA10" s="65"/>
    </row>
    <row r="11" spans="1:27" x14ac:dyDescent="0.2">
      <c r="A11" s="89" t="s">
        <v>314</v>
      </c>
      <c r="B11" s="87" t="str">
        <f>HYPERLINK("http://learninglab.si.edu/q/ll-c/v5WJWgrb4xUg5a7d","GAME: The Wrights Flight")</f>
        <v>GAME: The Wrights Flight</v>
      </c>
      <c r="C11" s="87" t="s">
        <v>318</v>
      </c>
      <c r="D11" s="81"/>
      <c r="E11" s="82"/>
      <c r="F11" s="81"/>
      <c r="G11" s="65"/>
      <c r="H11" s="65"/>
      <c r="I11" s="65"/>
      <c r="J11" s="65"/>
      <c r="K11" s="65"/>
      <c r="L11" s="65"/>
      <c r="M11" s="65"/>
      <c r="N11" s="65"/>
      <c r="O11" s="65"/>
      <c r="P11" s="65"/>
      <c r="Q11" s="65"/>
      <c r="R11" s="65"/>
      <c r="S11" s="65"/>
      <c r="T11" s="65"/>
      <c r="U11" s="65"/>
      <c r="V11" s="65"/>
      <c r="W11" s="65"/>
      <c r="X11" s="65"/>
      <c r="Y11" s="65"/>
      <c r="Z11" s="65"/>
      <c r="AA11" s="65"/>
    </row>
    <row r="12" spans="1:27" x14ac:dyDescent="0.2">
      <c r="A12" s="89" t="s">
        <v>314</v>
      </c>
      <c r="B12" s="87" t="str">
        <f>HYPERLINK("https://learninglab.si.edu/collections/curio-learning-lab-game/cs2GV3H9NzM9DhmV#r","GAME: CURIO 1 Print and Play Card game")</f>
        <v>GAME: CURIO 1 Print and Play Card game</v>
      </c>
      <c r="C12" s="87" t="s">
        <v>319</v>
      </c>
      <c r="D12" s="81"/>
      <c r="E12" s="82"/>
      <c r="F12" s="81"/>
      <c r="G12" s="65"/>
      <c r="H12" s="65"/>
      <c r="I12" s="65"/>
      <c r="J12" s="65"/>
      <c r="K12" s="65"/>
      <c r="L12" s="65"/>
      <c r="M12" s="65"/>
      <c r="N12" s="65"/>
      <c r="O12" s="65"/>
      <c r="P12" s="65"/>
      <c r="Q12" s="65"/>
      <c r="R12" s="65"/>
      <c r="S12" s="65"/>
      <c r="T12" s="65"/>
      <c r="U12" s="65"/>
      <c r="V12" s="65"/>
      <c r="W12" s="65"/>
      <c r="X12" s="65"/>
      <c r="Y12" s="65"/>
      <c r="Z12" s="65"/>
      <c r="AA12" s="65"/>
    </row>
    <row r="13" spans="1:27" ht="28.5" x14ac:dyDescent="0.2">
      <c r="A13" s="89" t="s">
        <v>314</v>
      </c>
      <c r="B13" s="90" t="str">
        <f>HYPERLINK("https://learninglab.si.edu/collections/curio-innovation-and-changemakers-edition/rGvgqgGHdVBd54w1#r","GAME: CURIO 2 Card Game")</f>
        <v>GAME: CURIO 2 Card Game</v>
      </c>
      <c r="C13" s="92" t="s">
        <v>323</v>
      </c>
      <c r="D13" s="81"/>
      <c r="E13" s="82"/>
      <c r="F13" s="81"/>
      <c r="G13" s="65"/>
      <c r="H13" s="65"/>
      <c r="I13" s="65"/>
      <c r="J13" s="65"/>
      <c r="K13" s="65"/>
      <c r="L13" s="65"/>
      <c r="M13" s="65"/>
      <c r="N13" s="65"/>
      <c r="O13" s="65"/>
      <c r="P13" s="65"/>
      <c r="Q13" s="65"/>
      <c r="R13" s="65"/>
      <c r="S13" s="65"/>
      <c r="T13" s="65"/>
      <c r="U13" s="65"/>
      <c r="V13" s="65"/>
      <c r="W13" s="65"/>
      <c r="X13" s="65"/>
      <c r="Y13" s="65"/>
      <c r="Z13" s="65"/>
      <c r="AA13" s="65"/>
    </row>
    <row r="14" spans="1:27" x14ac:dyDescent="0.2">
      <c r="A14" s="89" t="s">
        <v>314</v>
      </c>
      <c r="B14" s="93" t="s">
        <v>326</v>
      </c>
      <c r="C14" s="92" t="s">
        <v>289</v>
      </c>
      <c r="D14" s="65"/>
      <c r="E14" s="65"/>
      <c r="F14" s="65"/>
      <c r="G14" s="65"/>
      <c r="H14" s="65"/>
    </row>
    <row r="15" spans="1:27" x14ac:dyDescent="0.2">
      <c r="A15" s="89" t="s">
        <v>314</v>
      </c>
      <c r="B15" s="93" t="s">
        <v>290</v>
      </c>
      <c r="C15" s="92" t="s">
        <v>291</v>
      </c>
      <c r="D15" s="65"/>
      <c r="E15" s="65"/>
      <c r="F15" s="65"/>
      <c r="G15" s="65"/>
      <c r="H15" s="65"/>
    </row>
    <row r="16" spans="1:27" x14ac:dyDescent="0.2">
      <c r="A16" s="94"/>
      <c r="B16" s="75"/>
      <c r="C16" s="75"/>
      <c r="G16" s="65"/>
      <c r="H16" s="65"/>
      <c r="I16" s="65"/>
      <c r="J16" s="65"/>
      <c r="K16" s="65"/>
      <c r="L16" s="65"/>
      <c r="M16" s="65"/>
      <c r="N16" s="65"/>
      <c r="O16" s="65"/>
      <c r="P16" s="65"/>
      <c r="Q16" s="65"/>
      <c r="R16" s="65"/>
      <c r="S16" s="65"/>
      <c r="T16" s="65"/>
      <c r="U16" s="65"/>
      <c r="V16" s="65"/>
      <c r="W16" s="65"/>
      <c r="X16" s="65"/>
      <c r="Y16" s="65"/>
      <c r="Z16" s="65"/>
      <c r="AA16" s="65"/>
    </row>
    <row r="17" spans="1:27" ht="15.75" x14ac:dyDescent="0.2">
      <c r="A17" s="96" t="s">
        <v>292</v>
      </c>
      <c r="B17" s="98"/>
      <c r="C17" s="99"/>
      <c r="G17" s="65"/>
      <c r="H17" s="65"/>
      <c r="I17" s="65"/>
      <c r="J17" s="65"/>
      <c r="K17" s="65"/>
      <c r="L17" s="65"/>
      <c r="M17" s="65"/>
      <c r="N17" s="65"/>
      <c r="O17" s="65"/>
      <c r="P17" s="65"/>
      <c r="Q17" s="65"/>
      <c r="R17" s="65"/>
      <c r="S17" s="65"/>
      <c r="T17" s="65"/>
      <c r="U17" s="65"/>
      <c r="V17" s="65"/>
      <c r="W17" s="65"/>
      <c r="X17" s="65"/>
      <c r="Y17" s="65"/>
      <c r="Z17" s="65"/>
      <c r="AA17" s="65"/>
    </row>
    <row r="18" spans="1:27" x14ac:dyDescent="0.2">
      <c r="A18" s="83" t="s">
        <v>293</v>
      </c>
      <c r="B18" s="84" t="str">
        <f>HYPERLINK("http://learninglab.si.edu/q/ll-c/BgbTD2dPA8sRAHju","ACTIVITY: Grasshopper")</f>
        <v>ACTIVITY: Grasshopper</v>
      </c>
      <c r="C18" s="84" t="s">
        <v>337</v>
      </c>
      <c r="D18" s="81"/>
      <c r="E18" s="82"/>
      <c r="F18" s="81"/>
      <c r="G18" s="65"/>
      <c r="H18" s="65"/>
      <c r="I18" s="65"/>
      <c r="J18" s="65"/>
      <c r="K18" s="65"/>
      <c r="L18" s="65"/>
      <c r="M18" s="65"/>
      <c r="N18" s="65"/>
      <c r="O18" s="65"/>
      <c r="P18" s="65"/>
      <c r="Q18" s="65"/>
      <c r="R18" s="65"/>
      <c r="S18" s="65"/>
      <c r="T18" s="65"/>
      <c r="U18" s="65"/>
      <c r="V18" s="65"/>
      <c r="W18" s="65"/>
      <c r="X18" s="65"/>
      <c r="Y18" s="65"/>
      <c r="Z18" s="65"/>
      <c r="AA18" s="65"/>
    </row>
    <row r="19" spans="1:27" x14ac:dyDescent="0.2">
      <c r="A19" s="85" t="s">
        <v>293</v>
      </c>
      <c r="B19" s="87" t="str">
        <f>HYPERLINK("https://learninglab.si.edu/collections/art-imagination/aVs96bs2gjY8KUsB#r","ACTIVITY: Imagination")</f>
        <v>ACTIVITY: Imagination</v>
      </c>
      <c r="C19" s="87" t="s">
        <v>340</v>
      </c>
      <c r="F19" s="81"/>
      <c r="G19" s="65"/>
      <c r="H19" s="65"/>
      <c r="I19" s="65"/>
      <c r="J19" s="65"/>
      <c r="K19" s="65"/>
      <c r="L19" s="65"/>
      <c r="M19" s="65"/>
      <c r="N19" s="65"/>
      <c r="O19" s="65"/>
      <c r="P19" s="65"/>
      <c r="Q19" s="65"/>
      <c r="R19" s="65"/>
      <c r="S19" s="65"/>
      <c r="T19" s="65"/>
      <c r="U19" s="65"/>
      <c r="V19" s="65"/>
      <c r="W19" s="65"/>
      <c r="X19" s="65"/>
      <c r="Y19" s="65"/>
      <c r="Z19" s="65"/>
      <c r="AA19" s="65"/>
    </row>
    <row r="20" spans="1:27" x14ac:dyDescent="0.2">
      <c r="A20" s="85" t="s">
        <v>293</v>
      </c>
      <c r="B20" s="87" t="s">
        <v>345</v>
      </c>
      <c r="C20" s="87" t="s">
        <v>346</v>
      </c>
      <c r="D20" s="81"/>
      <c r="E20" s="82"/>
      <c r="F20" s="81"/>
      <c r="G20" s="65"/>
      <c r="H20" s="65"/>
      <c r="I20" s="65"/>
      <c r="J20" s="65"/>
      <c r="K20" s="65"/>
      <c r="L20" s="65"/>
      <c r="M20" s="65"/>
      <c r="N20" s="65"/>
      <c r="O20" s="65"/>
      <c r="P20" s="65"/>
      <c r="Q20" s="65"/>
      <c r="R20" s="65"/>
      <c r="S20" s="65"/>
      <c r="T20" s="65"/>
      <c r="U20" s="65"/>
      <c r="V20" s="65"/>
      <c r="W20" s="65"/>
      <c r="X20" s="65"/>
      <c r="Y20" s="65"/>
      <c r="Z20" s="65"/>
      <c r="AA20" s="65"/>
    </row>
    <row r="21" spans="1:27" x14ac:dyDescent="0.2">
      <c r="A21" s="85" t="s">
        <v>293</v>
      </c>
      <c r="B21" s="87" t="str">
        <f>HYPERLINK("https://learninglab.si.edu/collections/nature-who-lives-in-the-dirt/yAaexs6Tx8KxE0mr#r","ACTIVITY: Who Lives in the Dirt?")</f>
        <v>ACTIVITY: Who Lives in the Dirt?</v>
      </c>
      <c r="C21" s="87" t="s">
        <v>353</v>
      </c>
      <c r="D21" s="81"/>
      <c r="E21" s="82"/>
      <c r="F21" s="81"/>
      <c r="G21" s="65"/>
      <c r="H21" s="65"/>
      <c r="I21" s="65"/>
      <c r="J21" s="65"/>
      <c r="K21" s="65"/>
      <c r="L21" s="65"/>
      <c r="M21" s="65"/>
      <c r="N21" s="65"/>
      <c r="O21" s="65"/>
      <c r="P21" s="65"/>
      <c r="Q21" s="65"/>
      <c r="R21" s="65"/>
      <c r="S21" s="65"/>
      <c r="T21" s="65"/>
      <c r="U21" s="65"/>
      <c r="V21" s="65"/>
      <c r="W21" s="65"/>
      <c r="X21" s="65"/>
      <c r="Y21" s="65"/>
      <c r="Z21" s="65"/>
      <c r="AA21" s="65"/>
    </row>
    <row r="22" spans="1:27" x14ac:dyDescent="0.2">
      <c r="A22" s="85" t="s">
        <v>293</v>
      </c>
      <c r="B22" s="87" t="s">
        <v>356</v>
      </c>
      <c r="C22" s="87" t="s">
        <v>359</v>
      </c>
      <c r="D22" s="81"/>
      <c r="E22" s="82"/>
      <c r="F22" s="81"/>
      <c r="G22" s="65"/>
      <c r="H22" s="65"/>
      <c r="I22" s="65"/>
      <c r="J22" s="65"/>
      <c r="K22" s="65"/>
      <c r="L22" s="65"/>
      <c r="M22" s="65"/>
      <c r="N22" s="65"/>
      <c r="O22" s="65"/>
      <c r="P22" s="65"/>
      <c r="Q22" s="65"/>
      <c r="R22" s="65"/>
      <c r="S22" s="65"/>
      <c r="T22" s="65"/>
      <c r="U22" s="65"/>
      <c r="V22" s="65"/>
      <c r="W22" s="65"/>
      <c r="X22" s="65"/>
      <c r="Y22" s="65"/>
      <c r="Z22" s="65"/>
      <c r="AA22" s="65"/>
    </row>
    <row r="23" spans="1:27" x14ac:dyDescent="0.2">
      <c r="A23" s="85" t="s">
        <v>293</v>
      </c>
      <c r="B23" s="87" t="s">
        <v>362</v>
      </c>
      <c r="C23" s="87" t="s">
        <v>363</v>
      </c>
      <c r="D23" s="81"/>
      <c r="E23" s="82"/>
      <c r="F23" s="81"/>
      <c r="G23" s="65"/>
      <c r="H23" s="65"/>
      <c r="I23" s="65"/>
      <c r="J23" s="65"/>
      <c r="K23" s="65"/>
      <c r="L23" s="65"/>
      <c r="M23" s="65"/>
      <c r="N23" s="65"/>
      <c r="O23" s="65"/>
      <c r="P23" s="65"/>
      <c r="Q23" s="65"/>
      <c r="R23" s="65"/>
      <c r="S23" s="65"/>
      <c r="T23" s="65"/>
      <c r="U23" s="65"/>
      <c r="V23" s="65"/>
      <c r="W23" s="65"/>
      <c r="X23" s="65"/>
      <c r="Y23" s="65"/>
      <c r="Z23" s="65"/>
      <c r="AA23" s="65"/>
    </row>
    <row r="24" spans="1:27" x14ac:dyDescent="0.2">
      <c r="A24" s="85" t="s">
        <v>293</v>
      </c>
      <c r="B24" s="87" t="s">
        <v>366</v>
      </c>
      <c r="C24" s="87" t="s">
        <v>367</v>
      </c>
      <c r="D24" s="81"/>
      <c r="E24" s="82"/>
      <c r="F24" s="81"/>
      <c r="G24" s="65"/>
      <c r="H24" s="65"/>
      <c r="I24" s="65"/>
      <c r="J24" s="65"/>
      <c r="K24" s="65"/>
      <c r="L24" s="65"/>
      <c r="M24" s="65"/>
      <c r="N24" s="65"/>
      <c r="O24" s="65"/>
      <c r="P24" s="65"/>
      <c r="Q24" s="65"/>
      <c r="R24" s="65"/>
      <c r="S24" s="65"/>
      <c r="T24" s="65"/>
      <c r="U24" s="65"/>
      <c r="V24" s="65"/>
      <c r="W24" s="65"/>
      <c r="X24" s="65"/>
      <c r="Y24" s="65"/>
      <c r="Z24" s="65"/>
      <c r="AA24" s="65"/>
    </row>
    <row r="25" spans="1:27" x14ac:dyDescent="0.2">
      <c r="A25" s="85" t="s">
        <v>293</v>
      </c>
      <c r="B25" s="87" t="s">
        <v>370</v>
      </c>
      <c r="C25" s="87" t="s">
        <v>372</v>
      </c>
      <c r="D25" s="81"/>
      <c r="E25" s="82"/>
      <c r="F25" s="81"/>
      <c r="G25" s="65"/>
      <c r="H25" s="65"/>
      <c r="I25" s="65"/>
      <c r="J25" s="65"/>
      <c r="K25" s="65"/>
      <c r="L25" s="65"/>
      <c r="M25" s="65"/>
      <c r="N25" s="65"/>
      <c r="O25" s="65"/>
      <c r="P25" s="65"/>
      <c r="Q25" s="65"/>
      <c r="R25" s="65"/>
      <c r="S25" s="65"/>
      <c r="T25" s="65"/>
      <c r="U25" s="65"/>
      <c r="V25" s="65"/>
      <c r="W25" s="65"/>
      <c r="X25" s="65"/>
      <c r="Y25" s="65"/>
      <c r="Z25" s="65"/>
      <c r="AA25" s="65"/>
    </row>
    <row r="26" spans="1:27" x14ac:dyDescent="0.2">
      <c r="A26" s="85" t="s">
        <v>293</v>
      </c>
      <c r="B26" s="87" t="s">
        <v>374</v>
      </c>
      <c r="C26" s="87" t="s">
        <v>375</v>
      </c>
      <c r="D26" s="81"/>
      <c r="E26" s="82"/>
      <c r="F26" s="81"/>
      <c r="G26" s="65"/>
      <c r="H26" s="65"/>
      <c r="I26" s="65"/>
      <c r="J26" s="65"/>
      <c r="K26" s="65"/>
      <c r="L26" s="65"/>
      <c r="M26" s="65"/>
      <c r="N26" s="65"/>
      <c r="O26" s="65"/>
      <c r="P26" s="65"/>
      <c r="Q26" s="65"/>
      <c r="R26" s="65"/>
      <c r="S26" s="65"/>
      <c r="T26" s="65"/>
      <c r="U26" s="65"/>
      <c r="V26" s="65"/>
      <c r="W26" s="65"/>
      <c r="X26" s="65"/>
      <c r="Y26" s="65"/>
      <c r="Z26" s="65"/>
      <c r="AA26" s="65"/>
    </row>
    <row r="27" spans="1:27" x14ac:dyDescent="0.2">
      <c r="A27" s="85" t="s">
        <v>293</v>
      </c>
      <c r="B27" s="87" t="s">
        <v>377</v>
      </c>
      <c r="C27" s="87" t="s">
        <v>379</v>
      </c>
      <c r="D27" s="81"/>
      <c r="E27" s="82"/>
      <c r="F27" s="81"/>
      <c r="G27" s="65"/>
      <c r="H27" s="65"/>
      <c r="I27" s="65"/>
      <c r="J27" s="65"/>
      <c r="K27" s="65"/>
      <c r="L27" s="65"/>
      <c r="M27" s="65"/>
      <c r="N27" s="65"/>
      <c r="O27" s="65"/>
      <c r="P27" s="65"/>
      <c r="Q27" s="65"/>
      <c r="R27" s="65"/>
      <c r="S27" s="65"/>
      <c r="T27" s="65"/>
      <c r="U27" s="65"/>
      <c r="V27" s="65"/>
      <c r="W27" s="65"/>
      <c r="X27" s="65"/>
      <c r="Y27" s="65"/>
      <c r="Z27" s="65"/>
      <c r="AA27" s="65"/>
    </row>
    <row r="28" spans="1:27" x14ac:dyDescent="0.2">
      <c r="A28" s="85" t="s">
        <v>293</v>
      </c>
      <c r="B28" s="87" t="s">
        <v>381</v>
      </c>
      <c r="C28" s="87" t="s">
        <v>383</v>
      </c>
      <c r="D28" s="81"/>
      <c r="E28" s="82"/>
      <c r="F28" s="81"/>
      <c r="G28" s="65"/>
      <c r="H28" s="65"/>
      <c r="I28" s="65"/>
      <c r="J28" s="65"/>
      <c r="K28" s="65"/>
      <c r="L28" s="65"/>
      <c r="M28" s="65"/>
      <c r="N28" s="65"/>
      <c r="O28" s="65"/>
      <c r="P28" s="65"/>
      <c r="Q28" s="65"/>
      <c r="R28" s="65"/>
      <c r="S28" s="65"/>
      <c r="T28" s="65"/>
      <c r="U28" s="65"/>
      <c r="V28" s="65"/>
      <c r="W28" s="65"/>
      <c r="X28" s="65"/>
      <c r="Y28" s="65"/>
      <c r="Z28" s="65"/>
      <c r="AA28" s="65"/>
    </row>
    <row r="29" spans="1:27" x14ac:dyDescent="0.2">
      <c r="A29" s="85" t="s">
        <v>293</v>
      </c>
      <c r="B29" s="87" t="s">
        <v>385</v>
      </c>
      <c r="C29" s="87" t="s">
        <v>387</v>
      </c>
      <c r="D29" s="81"/>
      <c r="E29" s="82"/>
      <c r="F29" s="81"/>
      <c r="G29" s="65"/>
      <c r="H29" s="65"/>
      <c r="I29" s="65"/>
      <c r="J29" s="65"/>
      <c r="K29" s="65"/>
      <c r="L29" s="65"/>
      <c r="M29" s="65"/>
      <c r="N29" s="65"/>
      <c r="O29" s="65"/>
      <c r="P29" s="65"/>
      <c r="Q29" s="65"/>
      <c r="R29" s="65"/>
      <c r="S29" s="65"/>
      <c r="T29" s="65"/>
      <c r="U29" s="65"/>
      <c r="V29" s="65"/>
      <c r="W29" s="65"/>
      <c r="X29" s="65"/>
      <c r="Y29" s="65"/>
      <c r="Z29" s="65"/>
      <c r="AA29" s="65"/>
    </row>
    <row r="30" spans="1:27" x14ac:dyDescent="0.2">
      <c r="A30" s="85" t="s">
        <v>293</v>
      </c>
      <c r="B30" s="87" t="str">
        <f>HYPERLINK("https://learninglab.si.edu/collections/music-dance-to-the-beat/eekok0Kq63KibgxG#r","ACTIVITY: Dance to the Beat")</f>
        <v>ACTIVITY: Dance to the Beat</v>
      </c>
      <c r="C30" s="87" t="s">
        <v>390</v>
      </c>
      <c r="D30" s="81"/>
      <c r="E30" s="82"/>
      <c r="F30" s="81"/>
      <c r="G30" s="65"/>
      <c r="H30" s="65"/>
      <c r="I30" s="65"/>
      <c r="J30" s="65"/>
      <c r="K30" s="65"/>
      <c r="L30" s="65"/>
      <c r="M30" s="65"/>
      <c r="N30" s="65"/>
      <c r="O30" s="65"/>
      <c r="P30" s="65"/>
      <c r="Q30" s="65"/>
      <c r="R30" s="65"/>
      <c r="S30" s="65"/>
      <c r="T30" s="65"/>
      <c r="U30" s="65"/>
      <c r="V30" s="65"/>
      <c r="W30" s="65"/>
      <c r="X30" s="65"/>
      <c r="Y30" s="65"/>
      <c r="Z30" s="65"/>
      <c r="AA30" s="65"/>
    </row>
    <row r="31" spans="1:27" x14ac:dyDescent="0.2">
      <c r="A31" s="85" t="s">
        <v>293</v>
      </c>
      <c r="B31" s="87" t="s">
        <v>392</v>
      </c>
      <c r="C31" s="87" t="s">
        <v>394</v>
      </c>
      <c r="G31" s="65"/>
      <c r="H31" s="65"/>
      <c r="I31" s="65"/>
      <c r="J31" s="65"/>
      <c r="K31" s="65"/>
      <c r="L31" s="65"/>
      <c r="M31" s="65"/>
      <c r="N31" s="65"/>
      <c r="O31" s="65"/>
      <c r="P31" s="65"/>
      <c r="Q31" s="65"/>
      <c r="R31" s="65"/>
      <c r="S31" s="65"/>
      <c r="T31" s="65"/>
      <c r="U31" s="65"/>
      <c r="V31" s="65"/>
      <c r="W31" s="65"/>
      <c r="X31" s="65"/>
      <c r="Y31" s="65"/>
      <c r="Z31" s="65"/>
      <c r="AA31" s="65"/>
    </row>
    <row r="32" spans="1:27" x14ac:dyDescent="0.2">
      <c r="A32" s="85" t="s">
        <v>293</v>
      </c>
      <c r="B32" s="87" t="s">
        <v>397</v>
      </c>
      <c r="C32" s="87" t="s">
        <v>398</v>
      </c>
      <c r="D32" s="81"/>
      <c r="E32" s="82"/>
      <c r="F32" s="81"/>
      <c r="G32" s="65"/>
      <c r="H32" s="65"/>
      <c r="I32" s="65"/>
      <c r="J32" s="65"/>
      <c r="K32" s="65"/>
      <c r="L32" s="65"/>
      <c r="M32" s="65"/>
      <c r="N32" s="65"/>
      <c r="O32" s="65"/>
      <c r="P32" s="65"/>
      <c r="Q32" s="65"/>
      <c r="R32" s="65"/>
      <c r="S32" s="65"/>
      <c r="T32" s="65"/>
      <c r="U32" s="65"/>
      <c r="V32" s="65"/>
      <c r="W32" s="65"/>
      <c r="X32" s="65"/>
      <c r="Y32" s="65"/>
      <c r="Z32" s="65"/>
      <c r="AA32" s="65"/>
    </row>
    <row r="33" spans="1:27" x14ac:dyDescent="0.2">
      <c r="A33" s="85" t="s">
        <v>293</v>
      </c>
      <c r="B33" s="87" t="s">
        <v>399</v>
      </c>
      <c r="C33" s="87" t="s">
        <v>400</v>
      </c>
      <c r="D33" s="81"/>
      <c r="E33" s="82"/>
      <c r="F33" s="81"/>
      <c r="G33" s="65"/>
      <c r="H33" s="65"/>
      <c r="I33" s="65"/>
      <c r="J33" s="65"/>
      <c r="K33" s="65"/>
      <c r="L33" s="65"/>
      <c r="M33" s="65"/>
      <c r="N33" s="65"/>
      <c r="O33" s="65"/>
      <c r="P33" s="65"/>
      <c r="Q33" s="65"/>
      <c r="R33" s="65"/>
      <c r="S33" s="65"/>
      <c r="T33" s="65"/>
      <c r="U33" s="65"/>
      <c r="V33" s="65"/>
      <c r="W33" s="65"/>
      <c r="X33" s="65"/>
      <c r="Y33" s="65"/>
      <c r="Z33" s="65"/>
      <c r="AA33" s="65"/>
    </row>
    <row r="34" spans="1:27" x14ac:dyDescent="0.2">
      <c r="A34" s="85" t="s">
        <v>293</v>
      </c>
      <c r="B34" s="87" t="str">
        <f>HYPERLINK("http://learninglab.si.edu/q/ll-c/sv1KydNvJk9M8ce2","ACTIVITY: Guatemalan Weaving")</f>
        <v>ACTIVITY: Guatemalan Weaving</v>
      </c>
      <c r="C34" s="87" t="s">
        <v>404</v>
      </c>
      <c r="D34" s="81"/>
      <c r="E34" s="82"/>
      <c r="F34" s="81"/>
      <c r="G34" s="65"/>
      <c r="H34" s="65"/>
      <c r="I34" s="65"/>
      <c r="J34" s="65"/>
      <c r="K34" s="65"/>
      <c r="L34" s="65"/>
      <c r="M34" s="65"/>
      <c r="N34" s="65"/>
      <c r="O34" s="65"/>
      <c r="P34" s="65"/>
      <c r="Q34" s="65"/>
      <c r="R34" s="65"/>
      <c r="S34" s="65"/>
      <c r="T34" s="65"/>
      <c r="U34" s="65"/>
      <c r="V34" s="65"/>
      <c r="W34" s="65"/>
      <c r="X34" s="65"/>
      <c r="Y34" s="65"/>
      <c r="Z34" s="65"/>
      <c r="AA34" s="65"/>
    </row>
    <row r="35" spans="1:27" ht="30" x14ac:dyDescent="0.2">
      <c r="A35" s="85" t="s">
        <v>293</v>
      </c>
      <c r="B35" s="107" t="s">
        <v>407</v>
      </c>
      <c r="C35" s="92" t="s">
        <v>408</v>
      </c>
      <c r="D35" s="65"/>
      <c r="E35" s="65"/>
      <c r="F35" s="65"/>
      <c r="G35" s="65"/>
      <c r="H35" s="65"/>
    </row>
    <row r="36" spans="1:27" ht="30" x14ac:dyDescent="0.2">
      <c r="A36" s="85" t="s">
        <v>293</v>
      </c>
      <c r="B36" s="87" t="str">
        <f>HYPERLINK("http://learninglab.si.edu/q/ll-c/9R93U435e9Az4bHb#r/734867","COLORING PAGES: Smithsonian Migratory Bird Center Coloring Pages")</f>
        <v>COLORING PAGES: Smithsonian Migratory Bird Center Coloring Pages</v>
      </c>
      <c r="C36" s="87" t="s">
        <v>409</v>
      </c>
      <c r="D36" s="81"/>
      <c r="E36" s="82"/>
      <c r="F36" s="81"/>
      <c r="G36" s="65"/>
      <c r="H36" s="65"/>
      <c r="I36" s="65"/>
      <c r="J36" s="65"/>
      <c r="K36" s="65"/>
      <c r="L36" s="65"/>
      <c r="M36" s="65"/>
      <c r="N36" s="65"/>
      <c r="O36" s="65"/>
      <c r="P36" s="65"/>
      <c r="Q36" s="65"/>
      <c r="R36" s="65"/>
      <c r="S36" s="65"/>
      <c r="T36" s="65"/>
      <c r="U36" s="65"/>
      <c r="V36" s="65"/>
      <c r="W36" s="65"/>
      <c r="X36" s="65"/>
      <c r="Y36" s="65"/>
      <c r="Z36" s="65"/>
      <c r="AA36" s="65"/>
    </row>
    <row r="37" spans="1:27" ht="28.5" x14ac:dyDescent="0.2">
      <c r="A37" s="85" t="s">
        <v>293</v>
      </c>
      <c r="B37" s="87" t="str">
        <f>HYPERLINK("https://postalmuseum.si.edu/exhibition/mail-by-rail-owney-mascot-of-the-railway-mail-service/owney-tales-from-the-rails","VIDEO: Owney: Tales from the Rails")</f>
        <v>VIDEO: Owney: Tales from the Rails</v>
      </c>
      <c r="C37" s="92" t="s">
        <v>410</v>
      </c>
      <c r="D37" s="81"/>
      <c r="E37" s="82"/>
      <c r="F37" s="81"/>
      <c r="G37" s="65"/>
      <c r="H37" s="65"/>
      <c r="I37" s="65"/>
      <c r="J37" s="65"/>
      <c r="K37" s="65"/>
      <c r="L37" s="65"/>
      <c r="M37" s="65"/>
      <c r="N37" s="65"/>
      <c r="O37" s="65"/>
      <c r="P37" s="65"/>
      <c r="Q37" s="65"/>
      <c r="R37" s="65"/>
      <c r="S37" s="65"/>
      <c r="T37" s="65"/>
      <c r="U37" s="65"/>
      <c r="V37" s="65"/>
      <c r="W37" s="65"/>
      <c r="X37" s="65"/>
      <c r="Y37" s="65"/>
      <c r="Z37" s="65"/>
      <c r="AA37" s="65"/>
    </row>
    <row r="38" spans="1:27" x14ac:dyDescent="0.2">
      <c r="A38" s="85" t="s">
        <v>293</v>
      </c>
      <c r="B38" s="109" t="str">
        <f>HYPERLINK("https://www.youtube.com/channel/UCiD09A53sNCMfRm-x6w4Alg/playlists","VIDEO: Discovery Theater YouTube Channel")</f>
        <v>VIDEO: Discovery Theater YouTube Channel</v>
      </c>
      <c r="C38" s="110" t="s">
        <v>411</v>
      </c>
      <c r="D38" s="81"/>
      <c r="E38" s="82"/>
      <c r="F38" s="81"/>
      <c r="G38" s="65"/>
      <c r="H38" s="65"/>
      <c r="I38" s="65"/>
      <c r="J38" s="65"/>
      <c r="K38" s="65"/>
      <c r="L38" s="65"/>
      <c r="M38" s="65"/>
      <c r="N38" s="65"/>
      <c r="O38" s="65"/>
      <c r="P38" s="65"/>
      <c r="Q38" s="65"/>
      <c r="R38" s="65"/>
      <c r="S38" s="65"/>
      <c r="T38" s="65"/>
      <c r="U38" s="65"/>
      <c r="V38" s="65"/>
      <c r="W38" s="65"/>
      <c r="X38" s="65"/>
      <c r="Y38" s="65"/>
      <c r="Z38" s="65"/>
      <c r="AA38" s="65"/>
    </row>
    <row r="39" spans="1:27" ht="30" x14ac:dyDescent="0.2">
      <c r="A39" s="89" t="s">
        <v>314</v>
      </c>
      <c r="B39" s="84" t="str">
        <f>HYPERLINK("http://learninglab.si.edu/q/ll-c/tbRKV90dntcfuE0N ","ACTIVITY: Do symbols mean the same thing in every culture?")</f>
        <v>ACTIVITY: Do symbols mean the same thing in every culture?</v>
      </c>
      <c r="C39" s="84" t="s">
        <v>412</v>
      </c>
      <c r="D39" s="81"/>
      <c r="E39" s="82"/>
      <c r="F39" s="81"/>
      <c r="G39" s="65"/>
      <c r="H39" s="65"/>
      <c r="I39" s="65"/>
      <c r="J39" s="65"/>
      <c r="K39" s="65"/>
      <c r="L39" s="65"/>
      <c r="M39" s="65"/>
      <c r="N39" s="65"/>
      <c r="O39" s="65"/>
      <c r="P39" s="65"/>
      <c r="Q39" s="65"/>
      <c r="R39" s="65"/>
      <c r="S39" s="65"/>
      <c r="T39" s="65"/>
      <c r="U39" s="65"/>
      <c r="V39" s="65"/>
      <c r="W39" s="65"/>
      <c r="X39" s="65"/>
      <c r="Y39" s="65"/>
      <c r="Z39" s="65"/>
      <c r="AA39" s="65"/>
    </row>
    <row r="40" spans="1:27" x14ac:dyDescent="0.2">
      <c r="A40" s="89" t="s">
        <v>314</v>
      </c>
      <c r="B40" s="87" t="str">
        <f>HYPERLINK("http://learninglab.si.edu/q/ll-c/pELeFPEnrg8rBMXg","ACTIVITY Pages for Children")</f>
        <v>ACTIVITY Pages for Children</v>
      </c>
      <c r="C40" s="87" t="s">
        <v>414</v>
      </c>
      <c r="D40" s="81"/>
      <c r="E40" s="82"/>
      <c r="F40" s="81"/>
      <c r="G40" s="65"/>
      <c r="H40" s="65"/>
      <c r="I40" s="65"/>
      <c r="J40" s="65"/>
      <c r="K40" s="65"/>
      <c r="L40" s="65"/>
      <c r="M40" s="65"/>
      <c r="N40" s="65"/>
      <c r="O40" s="65"/>
      <c r="P40" s="65"/>
      <c r="Q40" s="65"/>
      <c r="R40" s="65"/>
      <c r="S40" s="65"/>
      <c r="T40" s="65"/>
      <c r="U40" s="65"/>
      <c r="V40" s="65"/>
      <c r="W40" s="65"/>
      <c r="X40" s="65"/>
      <c r="Y40" s="65"/>
      <c r="Z40" s="65"/>
      <c r="AA40" s="65"/>
    </row>
    <row r="41" spans="1:27" ht="28.5" x14ac:dyDescent="0.2">
      <c r="A41" s="89" t="s">
        <v>314</v>
      </c>
      <c r="B41" s="87" t="s">
        <v>415</v>
      </c>
      <c r="C41" s="111" t="s">
        <v>416</v>
      </c>
      <c r="D41" s="81"/>
      <c r="E41" s="82"/>
      <c r="F41" s="81"/>
      <c r="G41" s="65"/>
      <c r="H41" s="65"/>
      <c r="I41" s="65"/>
      <c r="J41" s="65"/>
      <c r="K41" s="65"/>
      <c r="L41" s="65"/>
      <c r="M41" s="65"/>
      <c r="N41" s="65"/>
      <c r="O41" s="65"/>
      <c r="P41" s="65"/>
      <c r="Q41" s="65"/>
      <c r="R41" s="65"/>
      <c r="S41" s="65"/>
      <c r="T41" s="65"/>
      <c r="U41" s="65"/>
      <c r="V41" s="65"/>
      <c r="W41" s="65"/>
      <c r="X41" s="65"/>
      <c r="Y41" s="65"/>
      <c r="Z41" s="65"/>
      <c r="AA41" s="65"/>
    </row>
    <row r="42" spans="1:27" ht="30" x14ac:dyDescent="0.2">
      <c r="A42" s="89" t="s">
        <v>314</v>
      </c>
      <c r="B42" s="87" t="s">
        <v>324</v>
      </c>
      <c r="C42" s="111" t="s">
        <v>325</v>
      </c>
      <c r="D42" s="65"/>
      <c r="E42" s="65"/>
      <c r="F42" s="65"/>
      <c r="G42" s="65"/>
      <c r="H42" s="65"/>
    </row>
    <row r="43" spans="1:27" ht="30" x14ac:dyDescent="0.2">
      <c r="A43" s="89" t="s">
        <v>314</v>
      </c>
      <c r="B43" s="87" t="s">
        <v>407</v>
      </c>
      <c r="C43" s="111" t="s">
        <v>408</v>
      </c>
      <c r="D43" s="65"/>
      <c r="E43" s="65"/>
      <c r="F43" s="65"/>
      <c r="G43" s="65"/>
      <c r="H43" s="65"/>
    </row>
    <row r="44" spans="1:27" ht="30" x14ac:dyDescent="0.2">
      <c r="A44" s="142" t="s">
        <v>314</v>
      </c>
      <c r="B44" s="87" t="s">
        <v>425</v>
      </c>
      <c r="C44" s="112" t="s">
        <v>426</v>
      </c>
      <c r="D44" s="65"/>
      <c r="E44" s="65"/>
      <c r="F44" s="65"/>
      <c r="G44" s="65"/>
      <c r="H44" s="65"/>
    </row>
    <row r="45" spans="1:27" x14ac:dyDescent="0.2">
      <c r="A45" s="143"/>
      <c r="B45" s="113" t="s">
        <v>429</v>
      </c>
      <c r="C45" s="111" t="s">
        <v>431</v>
      </c>
      <c r="D45" s="65"/>
      <c r="E45" s="65"/>
      <c r="F45" s="65"/>
      <c r="G45" s="65"/>
      <c r="H45" s="65"/>
    </row>
    <row r="46" spans="1:27" x14ac:dyDescent="0.2">
      <c r="A46" s="89" t="s">
        <v>314</v>
      </c>
      <c r="B46" s="111" t="str">
        <f>HYPERLINK("https://www.cooperhewitt.org/2016/07/11/find-your-beast/","COLORING PAGES: Find Your Beast")</f>
        <v>COLORING PAGES: Find Your Beast</v>
      </c>
      <c r="C46" s="111" t="s">
        <v>432</v>
      </c>
      <c r="D46" s="65"/>
      <c r="E46" s="65"/>
      <c r="F46" s="65"/>
      <c r="G46" s="65"/>
      <c r="H46" s="65"/>
    </row>
    <row r="47" spans="1:27" x14ac:dyDescent="0.2">
      <c r="A47" s="89" t="s">
        <v>314</v>
      </c>
      <c r="B47" s="87" t="str">
        <f>HYPERLINK("https://library.si.edu/2018ColorOurCollections","COLORING PAGES: Smithsonian Libraries")</f>
        <v>COLORING PAGES: Smithsonian Libraries</v>
      </c>
      <c r="C47" s="87" t="s">
        <v>433</v>
      </c>
      <c r="D47" s="65"/>
      <c r="E47" s="65"/>
      <c r="F47" s="65"/>
      <c r="G47" s="65"/>
      <c r="H47" s="65"/>
    </row>
    <row r="48" spans="1:27" x14ac:dyDescent="0.2">
      <c r="A48" s="89" t="s">
        <v>314</v>
      </c>
      <c r="B48" s="87" t="str">
        <f>HYPERLINK("https://www.biodiversitylibrary.org/collection/ColorOurCollections","COLORING PAGES: Biodiversity Heritage Library")</f>
        <v>COLORING PAGES: Biodiversity Heritage Library</v>
      </c>
      <c r="C48" s="87" t="s">
        <v>434</v>
      </c>
      <c r="D48" s="65"/>
      <c r="E48" s="65"/>
      <c r="F48" s="65"/>
      <c r="G48" s="65"/>
      <c r="H48" s="65"/>
    </row>
    <row r="49" spans="1:27" x14ac:dyDescent="0.2">
      <c r="A49" s="89" t="s">
        <v>314</v>
      </c>
      <c r="B49" s="87" t="str">
        <f>HYPERLINK("https://learninglab.si.edu/collections/the-art-and-science-of-color/VHA0gLfoJqV8EkYA#r/700284","COLORING PAGES: The art and Science of Color")</f>
        <v>COLORING PAGES: The art and Science of Color</v>
      </c>
      <c r="C49" s="111" t="s">
        <v>435</v>
      </c>
      <c r="D49" s="65"/>
      <c r="E49" s="65"/>
      <c r="F49" s="65"/>
      <c r="G49" s="65"/>
      <c r="H49" s="65"/>
    </row>
    <row r="50" spans="1:27" ht="30" x14ac:dyDescent="0.2">
      <c r="A50" s="89" t="s">
        <v>314</v>
      </c>
      <c r="B50" s="87" t="str">
        <f>HYPERLINK("https://www.cooperhewitt.org/publications/fashion-plates-in-the-collection-of-the-cooper-hewitt-museum/","COLORING PAGES: Fashion Plates in the Collection of Cooper Hewitt")</f>
        <v>COLORING PAGES: Fashion Plates in the Collection of Cooper Hewitt</v>
      </c>
      <c r="C50" s="111" t="s">
        <v>437</v>
      </c>
      <c r="D50" s="65"/>
      <c r="E50" s="65"/>
      <c r="F50" s="65"/>
      <c r="G50" s="65"/>
      <c r="H50" s="65"/>
    </row>
    <row r="51" spans="1:27" x14ac:dyDescent="0.2">
      <c r="A51" s="94"/>
      <c r="B51" s="78"/>
      <c r="C51" s="75"/>
      <c r="D51" s="65"/>
      <c r="E51" s="65"/>
      <c r="F51" s="65"/>
      <c r="G51" s="65"/>
      <c r="H51" s="65"/>
    </row>
    <row r="52" spans="1:27" x14ac:dyDescent="0.25">
      <c r="A52" s="114" t="s">
        <v>364</v>
      </c>
      <c r="B52" s="115"/>
      <c r="C52" s="116"/>
      <c r="D52" s="81"/>
      <c r="E52" s="82"/>
      <c r="F52" s="81"/>
      <c r="G52" s="65"/>
      <c r="H52" s="65"/>
      <c r="I52" s="65"/>
      <c r="J52" s="65"/>
      <c r="K52" s="65"/>
      <c r="L52" s="65"/>
      <c r="M52" s="65"/>
      <c r="N52" s="65"/>
      <c r="O52" s="65"/>
      <c r="P52" s="65"/>
      <c r="Q52" s="65"/>
      <c r="R52" s="65"/>
      <c r="S52" s="65"/>
      <c r="T52" s="65"/>
      <c r="U52" s="65"/>
      <c r="V52" s="65"/>
      <c r="W52" s="65"/>
      <c r="X52" s="65"/>
      <c r="Y52" s="65"/>
      <c r="Z52" s="65"/>
      <c r="AA52" s="65"/>
    </row>
    <row r="53" spans="1:27" x14ac:dyDescent="0.2">
      <c r="A53" s="83" t="s">
        <v>293</v>
      </c>
      <c r="B53" s="84" t="str">
        <f>HYPERLINK("http://learninglab.si.edu/q/ll-c/yGEVDnr9dLJ1pJLH","MAKER: Design Camp Places and Spaces")</f>
        <v>MAKER: Design Camp Places and Spaces</v>
      </c>
      <c r="C53" s="84" t="s">
        <v>441</v>
      </c>
      <c r="G53" s="65"/>
      <c r="H53" s="65"/>
      <c r="I53" s="65"/>
      <c r="J53" s="65"/>
      <c r="K53" s="65"/>
      <c r="L53" s="65"/>
      <c r="M53" s="65"/>
      <c r="N53" s="65"/>
      <c r="O53" s="65"/>
      <c r="P53" s="65"/>
      <c r="Q53" s="65"/>
      <c r="R53" s="65"/>
      <c r="S53" s="65"/>
      <c r="T53" s="65"/>
      <c r="U53" s="65"/>
      <c r="V53" s="65"/>
      <c r="W53" s="65"/>
      <c r="X53" s="65"/>
      <c r="Y53" s="65"/>
      <c r="Z53" s="65"/>
      <c r="AA53" s="65"/>
    </row>
    <row r="54" spans="1:27" x14ac:dyDescent="0.2">
      <c r="A54" s="85" t="s">
        <v>293</v>
      </c>
      <c r="B54" s="87" t="str">
        <f>HYPERLINK("http://learninglab.si.edu/q/ll-c/XPv7YRrhUPEsFpJo","MAKER: Design Camp Make Yourself at Home")</f>
        <v>MAKER: Design Camp Make Yourself at Home</v>
      </c>
      <c r="C54" s="87" t="s">
        <v>444</v>
      </c>
      <c r="G54" s="65"/>
      <c r="H54" s="65"/>
      <c r="I54" s="65"/>
      <c r="J54" s="65"/>
      <c r="K54" s="65"/>
      <c r="L54" s="65"/>
      <c r="M54" s="65"/>
      <c r="N54" s="65"/>
      <c r="O54" s="65"/>
      <c r="P54" s="65"/>
      <c r="Q54" s="65"/>
      <c r="R54" s="65"/>
      <c r="S54" s="65"/>
      <c r="T54" s="65"/>
      <c r="U54" s="65"/>
      <c r="V54" s="65"/>
      <c r="W54" s="65"/>
      <c r="X54" s="65"/>
      <c r="Y54" s="65"/>
      <c r="Z54" s="65"/>
      <c r="AA54" s="65"/>
    </row>
    <row r="55" spans="1:27" x14ac:dyDescent="0.2">
      <c r="A55" s="85" t="s">
        <v>293</v>
      </c>
      <c r="B55" s="87" t="str">
        <f>HYPERLINK("http://learninglab.si.edu/q/ll-c/28geAqDrY0kYG94y","MAKER: Design Camp Bits and Bots")</f>
        <v>MAKER: Design Camp Bits and Bots</v>
      </c>
      <c r="C55" s="87" t="s">
        <v>446</v>
      </c>
      <c r="G55" s="65"/>
      <c r="H55" s="65"/>
      <c r="I55" s="65"/>
      <c r="J55" s="65"/>
      <c r="K55" s="65"/>
      <c r="L55" s="65"/>
      <c r="M55" s="65"/>
      <c r="N55" s="65"/>
      <c r="O55" s="65"/>
      <c r="P55" s="65"/>
      <c r="Q55" s="65"/>
      <c r="R55" s="65"/>
      <c r="S55" s="65"/>
      <c r="T55" s="65"/>
      <c r="U55" s="65"/>
      <c r="V55" s="65"/>
      <c r="W55" s="65"/>
      <c r="X55" s="65"/>
      <c r="Y55" s="65"/>
      <c r="Z55" s="65"/>
      <c r="AA55" s="65"/>
    </row>
    <row r="56" spans="1:27" x14ac:dyDescent="0.2">
      <c r="A56" s="85" t="s">
        <v>293</v>
      </c>
      <c r="B56" s="87" t="str">
        <f>HYPERLINK("http://learninglab.si.edu/q/ll-c/Yrj7b7iRHpoxzKus","MAKER: Design Camp Happy Feet")</f>
        <v>MAKER: Design Camp Happy Feet</v>
      </c>
      <c r="C56" s="87" t="s">
        <v>448</v>
      </c>
      <c r="G56" s="65"/>
      <c r="H56" s="65"/>
      <c r="I56" s="65"/>
      <c r="J56" s="65"/>
      <c r="K56" s="65"/>
      <c r="L56" s="65"/>
      <c r="M56" s="65"/>
      <c r="N56" s="65"/>
      <c r="O56" s="65"/>
      <c r="P56" s="65"/>
      <c r="Q56" s="65"/>
      <c r="R56" s="65"/>
      <c r="S56" s="65"/>
      <c r="T56" s="65"/>
      <c r="U56" s="65"/>
      <c r="V56" s="65"/>
      <c r="W56" s="65"/>
      <c r="X56" s="65"/>
      <c r="Y56" s="65"/>
      <c r="Z56" s="65"/>
      <c r="AA56" s="65"/>
    </row>
    <row r="57" spans="1:27" x14ac:dyDescent="0.2">
      <c r="A57" s="89" t="s">
        <v>314</v>
      </c>
      <c r="B57" s="90" t="str">
        <f>HYPERLINK("http://learninglab.si.edu/q/ll-c/HmVeFViisaCUGc5A","MAKER: Botany Field Book ")</f>
        <v xml:space="preserve">MAKER: Botany Field Book </v>
      </c>
      <c r="C57" s="92" t="s">
        <v>393</v>
      </c>
      <c r="G57" s="65"/>
      <c r="H57" s="65"/>
      <c r="I57" s="65"/>
      <c r="J57" s="65"/>
      <c r="K57" s="65"/>
      <c r="L57" s="65"/>
      <c r="M57" s="65"/>
      <c r="N57" s="65"/>
      <c r="O57" s="65"/>
      <c r="P57" s="65"/>
      <c r="Q57" s="65"/>
      <c r="R57" s="65"/>
      <c r="S57" s="65"/>
      <c r="T57" s="65"/>
      <c r="U57" s="65"/>
      <c r="V57" s="65"/>
      <c r="W57" s="65"/>
      <c r="X57" s="65"/>
      <c r="Y57" s="65"/>
      <c r="Z57" s="65"/>
      <c r="AA57" s="65"/>
    </row>
    <row r="58" spans="1:27" x14ac:dyDescent="0.2">
      <c r="A58" s="89" t="s">
        <v>314</v>
      </c>
      <c r="B58" s="87" t="str">
        <f>HYPERLINK("http://learninglab.si.edu/q/ll-c/3RRvbDEfNd8qEh74","MAKER: Design Camp Places and Spaces")</f>
        <v>MAKER: Design Camp Places and Spaces</v>
      </c>
      <c r="C58" s="87" t="s">
        <v>452</v>
      </c>
      <c r="G58" s="65"/>
      <c r="H58" s="65"/>
      <c r="I58" s="65"/>
      <c r="J58" s="65"/>
      <c r="K58" s="65"/>
      <c r="L58" s="65"/>
      <c r="M58" s="65"/>
      <c r="N58" s="65"/>
      <c r="O58" s="65"/>
      <c r="P58" s="65"/>
      <c r="Q58" s="65"/>
      <c r="R58" s="65"/>
      <c r="S58" s="65"/>
      <c r="T58" s="65"/>
      <c r="U58" s="65"/>
      <c r="V58" s="65"/>
      <c r="W58" s="65"/>
      <c r="X58" s="65"/>
      <c r="Y58" s="65"/>
      <c r="Z58" s="65"/>
      <c r="AA58" s="65"/>
    </row>
    <row r="59" spans="1:27" x14ac:dyDescent="0.2">
      <c r="A59" s="89" t="s">
        <v>314</v>
      </c>
      <c r="B59" s="87" t="str">
        <f>HYPERLINK("http://learninglab.si.edu/q/ll-c/viVVEzgo32iu7dc0","MAKER: Design Camp Make Yourself at Home")</f>
        <v>MAKER: Design Camp Make Yourself at Home</v>
      </c>
      <c r="C59" s="87" t="s">
        <v>454</v>
      </c>
      <c r="G59" s="65"/>
      <c r="H59" s="65"/>
      <c r="I59" s="65"/>
      <c r="J59" s="65"/>
      <c r="K59" s="65"/>
      <c r="L59" s="65"/>
      <c r="M59" s="65"/>
      <c r="N59" s="65"/>
      <c r="O59" s="65"/>
      <c r="P59" s="65"/>
      <c r="Q59" s="65"/>
      <c r="R59" s="65"/>
      <c r="S59" s="65"/>
      <c r="T59" s="65"/>
      <c r="U59" s="65"/>
      <c r="V59" s="65"/>
      <c r="W59" s="65"/>
      <c r="X59" s="65"/>
      <c r="Y59" s="65"/>
      <c r="Z59" s="65"/>
      <c r="AA59" s="65"/>
    </row>
    <row r="60" spans="1:27" x14ac:dyDescent="0.2">
      <c r="A60" s="89" t="s">
        <v>314</v>
      </c>
      <c r="B60" s="87" t="str">
        <f>HYPERLINK("http://learninglab.si.edu/q/ll-c/yGPvbVb8XXuCkPKn","MAKER: Design Camp Bits and Bots")</f>
        <v>MAKER: Design Camp Bits and Bots</v>
      </c>
      <c r="C60" s="87" t="s">
        <v>456</v>
      </c>
      <c r="G60" s="65"/>
      <c r="H60" s="65"/>
      <c r="I60" s="65"/>
      <c r="J60" s="65"/>
      <c r="K60" s="65"/>
      <c r="L60" s="65"/>
      <c r="M60" s="65"/>
      <c r="N60" s="65"/>
      <c r="O60" s="65"/>
      <c r="P60" s="65"/>
      <c r="Q60" s="65"/>
      <c r="R60" s="65"/>
      <c r="S60" s="65"/>
      <c r="T60" s="65"/>
      <c r="U60" s="65"/>
      <c r="V60" s="65"/>
      <c r="W60" s="65"/>
      <c r="X60" s="65"/>
      <c r="Y60" s="65"/>
      <c r="Z60" s="65"/>
      <c r="AA60" s="65"/>
    </row>
    <row r="61" spans="1:27" x14ac:dyDescent="0.2">
      <c r="A61" s="89" t="s">
        <v>314</v>
      </c>
      <c r="B61" s="87" t="str">
        <f>HYPERLINK("http://learninglab.si.edu/q/ll-c/n3kDrfJCRKD9bXL7","MAKER: Design Camp Happy Feet")</f>
        <v>MAKER: Design Camp Happy Feet</v>
      </c>
      <c r="C61" s="87" t="s">
        <v>458</v>
      </c>
      <c r="G61" s="65"/>
      <c r="H61" s="65"/>
      <c r="I61" s="65"/>
      <c r="J61" s="65"/>
      <c r="K61" s="65"/>
      <c r="L61" s="65"/>
      <c r="M61" s="65"/>
      <c r="N61" s="65"/>
      <c r="O61" s="65"/>
      <c r="P61" s="65"/>
      <c r="Q61" s="65"/>
      <c r="R61" s="65"/>
      <c r="S61" s="65"/>
      <c r="T61" s="65"/>
      <c r="U61" s="65"/>
      <c r="V61" s="65"/>
      <c r="W61" s="65"/>
      <c r="X61" s="65"/>
      <c r="Y61" s="65"/>
      <c r="Z61" s="65"/>
      <c r="AA61" s="65"/>
    </row>
    <row r="62" spans="1:27" x14ac:dyDescent="0.2">
      <c r="A62" s="89" t="s">
        <v>314</v>
      </c>
      <c r="B62" s="90" t="str">
        <f>HYPERLINK("http://learninglab.si.edu/q/ll-c/TWRKtogMTfhHqWbY","MAKER: Design Camp Typography")</f>
        <v>MAKER: Design Camp Typography</v>
      </c>
      <c r="C62" s="90" t="s">
        <v>460</v>
      </c>
      <c r="G62" s="65"/>
      <c r="H62" s="65"/>
      <c r="I62" s="65"/>
      <c r="J62" s="65"/>
      <c r="K62" s="65"/>
      <c r="L62" s="65"/>
      <c r="M62" s="65"/>
      <c r="N62" s="65"/>
      <c r="O62" s="65"/>
      <c r="P62" s="65"/>
      <c r="Q62" s="65"/>
      <c r="R62" s="65"/>
      <c r="S62" s="65"/>
      <c r="T62" s="65"/>
      <c r="U62" s="65"/>
      <c r="V62" s="65"/>
      <c r="W62" s="65"/>
      <c r="X62" s="65"/>
      <c r="Y62" s="65"/>
      <c r="Z62" s="65"/>
      <c r="AA62" s="65"/>
    </row>
    <row r="63" spans="1:27" ht="17.25" customHeight="1" x14ac:dyDescent="0.2">
      <c r="A63" s="89" t="s">
        <v>314</v>
      </c>
      <c r="B63" s="90" t="s">
        <v>462</v>
      </c>
      <c r="C63" s="90" t="s">
        <v>463</v>
      </c>
      <c r="G63" s="65"/>
      <c r="H63" s="65"/>
      <c r="I63" s="65"/>
      <c r="J63" s="65"/>
      <c r="K63" s="65"/>
      <c r="L63" s="65"/>
      <c r="M63" s="65"/>
      <c r="N63" s="65"/>
      <c r="O63" s="65"/>
      <c r="P63" s="65"/>
      <c r="Q63" s="65"/>
      <c r="R63" s="65"/>
      <c r="S63" s="65"/>
      <c r="T63" s="65"/>
      <c r="U63" s="65"/>
      <c r="V63" s="65"/>
      <c r="W63" s="65"/>
      <c r="X63" s="65"/>
      <c r="Y63" s="65"/>
      <c r="Z63" s="65"/>
      <c r="AA63" s="65"/>
    </row>
    <row r="64" spans="1:27" x14ac:dyDescent="0.2">
      <c r="A64" s="89" t="s">
        <v>314</v>
      </c>
      <c r="B64" s="93" t="s">
        <v>465</v>
      </c>
      <c r="C64" s="92" t="s">
        <v>342</v>
      </c>
      <c r="D64" s="65"/>
      <c r="E64" s="65"/>
      <c r="F64" s="65"/>
      <c r="G64" s="65"/>
      <c r="H64" s="65"/>
    </row>
    <row r="65" spans="1:27" x14ac:dyDescent="0.2">
      <c r="A65" s="89" t="s">
        <v>314</v>
      </c>
      <c r="B65" s="93" t="s">
        <v>467</v>
      </c>
      <c r="C65" s="92" t="s">
        <v>468</v>
      </c>
      <c r="D65" s="65"/>
      <c r="E65" s="65"/>
      <c r="F65" s="65"/>
      <c r="G65" s="65"/>
      <c r="H65" s="65"/>
    </row>
    <row r="66" spans="1:27" x14ac:dyDescent="0.25">
      <c r="A66" s="117"/>
      <c r="B66" s="75"/>
      <c r="C66" s="119"/>
      <c r="G66" s="65"/>
      <c r="H66" s="65"/>
      <c r="I66" s="65"/>
      <c r="J66" s="65"/>
      <c r="K66" s="65"/>
      <c r="L66" s="65"/>
      <c r="M66" s="65"/>
      <c r="N66" s="65"/>
      <c r="O66" s="65"/>
      <c r="P66" s="65"/>
      <c r="Q66" s="65"/>
      <c r="R66" s="65"/>
      <c r="S66" s="65"/>
      <c r="T66" s="65"/>
      <c r="U66" s="65"/>
      <c r="V66" s="65"/>
      <c r="W66" s="65"/>
      <c r="X66" s="65"/>
      <c r="Y66" s="65"/>
      <c r="Z66" s="65"/>
      <c r="AA66" s="65"/>
    </row>
    <row r="67" spans="1:27" ht="15.75" x14ac:dyDescent="0.25">
      <c r="A67" s="120" t="s">
        <v>406</v>
      </c>
      <c r="B67" s="115"/>
      <c r="C67" s="116"/>
      <c r="G67" s="65"/>
      <c r="H67" s="65"/>
      <c r="I67" s="65"/>
      <c r="J67" s="65"/>
      <c r="K67" s="65"/>
      <c r="L67" s="65"/>
      <c r="M67" s="65"/>
      <c r="N67" s="65"/>
      <c r="O67" s="65"/>
      <c r="P67" s="65"/>
      <c r="Q67" s="65"/>
      <c r="R67" s="65"/>
      <c r="S67" s="65"/>
      <c r="T67" s="65"/>
      <c r="U67" s="65"/>
      <c r="V67" s="65"/>
      <c r="W67" s="65"/>
      <c r="X67" s="65"/>
      <c r="Y67" s="65"/>
      <c r="Z67" s="65"/>
      <c r="AA67" s="65"/>
    </row>
    <row r="68" spans="1:27" x14ac:dyDescent="0.2">
      <c r="A68" s="121" t="s">
        <v>293</v>
      </c>
      <c r="B68" s="84" t="str">
        <f>HYPERLINK("https://learninglab.si.edu/profile/80588","RESOURCE: Smithsonian Early Enrichment Center")</f>
        <v>RESOURCE: Smithsonian Early Enrichment Center</v>
      </c>
      <c r="C68" s="84" t="s">
        <v>470</v>
      </c>
      <c r="G68" s="65"/>
      <c r="H68" s="65"/>
      <c r="I68" s="65"/>
      <c r="J68" s="65"/>
      <c r="K68" s="65"/>
      <c r="L68" s="65"/>
      <c r="M68" s="65"/>
      <c r="N68" s="65"/>
      <c r="O68" s="65"/>
      <c r="P68" s="65"/>
      <c r="Q68" s="65"/>
      <c r="R68" s="65"/>
      <c r="S68" s="65"/>
      <c r="T68" s="65"/>
      <c r="U68" s="65"/>
      <c r="V68" s="65"/>
      <c r="W68" s="65"/>
      <c r="X68" s="65"/>
      <c r="Y68" s="65"/>
      <c r="Z68" s="65"/>
      <c r="AA68" s="65"/>
    </row>
    <row r="69" spans="1:27" x14ac:dyDescent="0.2">
      <c r="A69" s="122" t="s">
        <v>293</v>
      </c>
      <c r="B69" s="87" t="str">
        <f>HYPERLINK("https://learninglab.si.edu/profile/45521","RESOURCE: Smithsonian’s Talk With Me Toolkit")</f>
        <v>RESOURCE: Smithsonian’s Talk With Me Toolkit</v>
      </c>
      <c r="C69" s="87" t="s">
        <v>25</v>
      </c>
      <c r="D69" s="65"/>
      <c r="E69" s="65"/>
      <c r="F69" s="65"/>
      <c r="G69" s="65"/>
      <c r="H69" s="65"/>
      <c r="I69" s="65"/>
      <c r="J69" s="65"/>
      <c r="K69" s="65"/>
      <c r="L69" s="65"/>
      <c r="M69" s="65"/>
      <c r="N69" s="65"/>
      <c r="O69" s="65"/>
      <c r="P69" s="65"/>
      <c r="Q69" s="65"/>
      <c r="R69" s="65"/>
      <c r="S69" s="65"/>
      <c r="T69" s="65"/>
      <c r="U69" s="65"/>
      <c r="V69" s="65"/>
      <c r="W69" s="65"/>
      <c r="X69" s="65"/>
      <c r="Y69" s="65"/>
      <c r="Z69" s="65"/>
      <c r="AA69" s="65"/>
    </row>
    <row r="70" spans="1:27" x14ac:dyDescent="0.2">
      <c r="A70" s="122" t="s">
        <v>293</v>
      </c>
      <c r="B70" s="87" t="str">
        <f>HYPERLINK("https://discoverytheater.org/digitalresources/index.shtm","RESOURCE: Discovery Theater Digital Resources")</f>
        <v>RESOURCE: Discovery Theater Digital Resources</v>
      </c>
      <c r="C70" s="87" t="s">
        <v>28</v>
      </c>
      <c r="D70" s="65"/>
      <c r="E70" s="65"/>
      <c r="F70" s="65"/>
      <c r="G70" s="65"/>
      <c r="H70" s="65"/>
      <c r="I70" s="65"/>
      <c r="J70" s="65"/>
      <c r="K70" s="65"/>
      <c r="L70" s="65"/>
      <c r="M70" s="65"/>
      <c r="N70" s="65"/>
      <c r="O70" s="65"/>
      <c r="P70" s="65"/>
      <c r="Q70" s="65"/>
      <c r="R70" s="65"/>
      <c r="S70" s="65"/>
      <c r="T70" s="65"/>
      <c r="U70" s="65"/>
      <c r="V70" s="65"/>
      <c r="W70" s="65"/>
      <c r="X70" s="65"/>
      <c r="Y70" s="65"/>
      <c r="Z70" s="65"/>
      <c r="AA70" s="65"/>
    </row>
    <row r="71" spans="1:27" ht="45" x14ac:dyDescent="0.2">
      <c r="A71" s="123" t="s">
        <v>314</v>
      </c>
      <c r="B71" s="87" t="str">
        <f>HYPERLINK("http://learninglab.si.edu/q/ll-c/WfYsJvHH8HKY2aLy","RESOURCE: Spanish / Español
Smithsonian Latino Center ¡Descubra! Meet the Science Expert")</f>
        <v>RESOURCE: Spanish / Español
Smithsonian Latino Center ¡Descubra! Meet the Science Expert</v>
      </c>
      <c r="C71" s="87" t="s">
        <v>238</v>
      </c>
      <c r="D71" s="65"/>
      <c r="E71" s="65"/>
      <c r="F71" s="65"/>
      <c r="G71" s="65"/>
      <c r="H71" s="65"/>
      <c r="I71" s="65"/>
      <c r="J71" s="65"/>
      <c r="K71" s="65"/>
      <c r="L71" s="65"/>
      <c r="M71" s="65"/>
      <c r="N71" s="65"/>
      <c r="O71" s="65"/>
      <c r="P71" s="65"/>
      <c r="Q71" s="65"/>
      <c r="R71" s="65"/>
      <c r="S71" s="65"/>
      <c r="T71" s="65"/>
      <c r="U71" s="65"/>
      <c r="V71" s="65"/>
      <c r="W71" s="65"/>
      <c r="X71" s="65"/>
      <c r="Y71" s="65"/>
      <c r="Z71" s="65"/>
      <c r="AA71" s="65"/>
    </row>
    <row r="72" spans="1:27" x14ac:dyDescent="0.2">
      <c r="A72" s="124" t="s">
        <v>471</v>
      </c>
      <c r="B72" s="87" t="str">
        <f>HYPERLINK("https://discoverytheater.org/digitalresources/index.shtm","RESOURCE: Discovery Theater")</f>
        <v>RESOURCE: Discovery Theater</v>
      </c>
      <c r="C72" s="87" t="s">
        <v>28</v>
      </c>
      <c r="D72" s="65"/>
      <c r="E72" s="65"/>
      <c r="F72" s="65"/>
      <c r="G72" s="65"/>
      <c r="H72" s="65"/>
      <c r="I72" s="65"/>
      <c r="J72" s="65"/>
      <c r="K72" s="65"/>
      <c r="L72" s="65"/>
      <c r="M72" s="65"/>
      <c r="N72" s="65"/>
      <c r="O72" s="65"/>
      <c r="P72" s="65"/>
      <c r="Q72" s="65"/>
      <c r="R72" s="65"/>
      <c r="S72" s="65"/>
      <c r="T72" s="65"/>
      <c r="U72" s="65"/>
      <c r="V72" s="65"/>
      <c r="W72" s="65"/>
      <c r="X72" s="65"/>
      <c r="Y72" s="65"/>
      <c r="Z72" s="65"/>
      <c r="AA72" s="65"/>
    </row>
    <row r="73" spans="1:27" x14ac:dyDescent="0.2">
      <c r="A73" s="124" t="s">
        <v>471</v>
      </c>
      <c r="B73" s="87" t="str">
        <f>HYPERLINK("https://www.youtube.com/playlist?list=PLqwPGOOIhKSDV3PgKEMJxaJ2rph4NoPwU","RESOURCE: Design with the 90%")</f>
        <v>RESOURCE: Design with the 90%</v>
      </c>
      <c r="C73" s="87" t="s">
        <v>472</v>
      </c>
      <c r="D73" s="65"/>
      <c r="E73" s="65"/>
      <c r="F73" s="65"/>
      <c r="G73" s="65"/>
      <c r="H73" s="65"/>
      <c r="I73" s="65"/>
      <c r="J73" s="65"/>
      <c r="K73" s="65"/>
      <c r="L73" s="65"/>
      <c r="M73" s="65"/>
      <c r="N73" s="65"/>
      <c r="O73" s="65"/>
      <c r="P73" s="65"/>
      <c r="Q73" s="65"/>
      <c r="R73" s="65"/>
      <c r="S73" s="65"/>
      <c r="T73" s="65"/>
      <c r="U73" s="65"/>
      <c r="V73" s="65"/>
      <c r="W73" s="65"/>
      <c r="X73" s="65"/>
      <c r="Y73" s="65"/>
      <c r="Z73" s="65"/>
      <c r="AA73" s="65"/>
    </row>
    <row r="74" spans="1:27" x14ac:dyDescent="0.2">
      <c r="A74" s="124" t="s">
        <v>471</v>
      </c>
      <c r="B74" s="87" t="str">
        <f>HYPERLINK("https://www.si.edu/kids","RESOURCE: Smithsonian Kids")</f>
        <v>RESOURCE: Smithsonian Kids</v>
      </c>
      <c r="C74" s="92" t="s">
        <v>473</v>
      </c>
      <c r="D74" s="65"/>
      <c r="E74" s="65"/>
      <c r="F74" s="65"/>
      <c r="G74" s="65"/>
      <c r="H74" s="65"/>
      <c r="I74" s="65"/>
      <c r="J74" s="65"/>
      <c r="K74" s="65"/>
      <c r="L74" s="65"/>
      <c r="M74" s="65"/>
      <c r="N74" s="65"/>
      <c r="O74" s="65"/>
      <c r="P74" s="65"/>
      <c r="Q74" s="65"/>
      <c r="R74" s="65"/>
      <c r="S74" s="65"/>
      <c r="T74" s="65"/>
      <c r="U74" s="65"/>
      <c r="V74" s="65"/>
      <c r="W74" s="65"/>
      <c r="X74" s="65"/>
      <c r="Y74" s="65"/>
      <c r="Z74" s="65"/>
      <c r="AA74" s="65"/>
    </row>
    <row r="75" spans="1:27" x14ac:dyDescent="0.2">
      <c r="A75" s="124" t="s">
        <v>471</v>
      </c>
      <c r="B75" s="92" t="str">
        <f>HYPERLINK("https://www.youtube.com/playlist?list=PLqwPGOOIhKSCeNmJQBtLZBIAxI-kD2Akh","RESOURCE: Pixar Character Design")</f>
        <v>RESOURCE: Pixar Character Design</v>
      </c>
      <c r="C75" s="92" t="s">
        <v>474</v>
      </c>
      <c r="D75" s="65"/>
      <c r="E75" s="65"/>
      <c r="F75" s="65"/>
      <c r="G75" s="65"/>
      <c r="H75" s="65"/>
      <c r="I75" s="65"/>
      <c r="J75" s="65"/>
      <c r="K75" s="65"/>
      <c r="L75" s="65"/>
      <c r="M75" s="65"/>
      <c r="N75" s="65"/>
      <c r="O75" s="65"/>
      <c r="P75" s="65"/>
      <c r="Q75" s="65"/>
      <c r="R75" s="65"/>
      <c r="S75" s="65"/>
      <c r="T75" s="65"/>
      <c r="U75" s="65"/>
      <c r="V75" s="65"/>
      <c r="W75" s="65"/>
      <c r="X75" s="65"/>
      <c r="Y75" s="65"/>
      <c r="Z75" s="65"/>
      <c r="AA75" s="65"/>
    </row>
    <row r="76" spans="1:27" x14ac:dyDescent="0.2">
      <c r="A76" s="124" t="s">
        <v>471</v>
      </c>
      <c r="B76" s="92" t="str">
        <f>HYPERLINK("https://www.cooperhewitt.org/publications/k-12-teacher-resource-packet/","RESOURCE: What is Design Toolkit")</f>
        <v>RESOURCE: What is Design Toolkit</v>
      </c>
      <c r="C76" s="92" t="s">
        <v>475</v>
      </c>
      <c r="D76" s="65"/>
      <c r="E76" s="65"/>
      <c r="F76" s="65"/>
      <c r="G76" s="65"/>
      <c r="H76" s="65"/>
      <c r="I76" s="65"/>
      <c r="J76" s="65"/>
      <c r="K76" s="65"/>
      <c r="L76" s="65"/>
      <c r="M76" s="65"/>
      <c r="N76" s="65"/>
      <c r="O76" s="65"/>
      <c r="P76" s="65"/>
      <c r="Q76" s="65"/>
      <c r="R76" s="65"/>
      <c r="S76" s="65"/>
      <c r="T76" s="65"/>
      <c r="U76" s="65"/>
      <c r="V76" s="65"/>
      <c r="W76" s="65"/>
      <c r="X76" s="65"/>
      <c r="Y76" s="65"/>
      <c r="Z76" s="65"/>
      <c r="AA76" s="65"/>
    </row>
    <row r="77" spans="1:27" ht="30" x14ac:dyDescent="0.2">
      <c r="A77" s="125" t="s">
        <v>471</v>
      </c>
      <c r="B77" s="87" t="str">
        <f>HYPERLINK("https://drive.google.com/file/d/1QKDQqYAA2jMl-HXt0Lukga2D-GZuHgnC/view","ACTIVITY: Culture Lab Playbook (5 activities about themes of empathy, beauty, action, wellness, and ability) ")</f>
        <v xml:space="preserve">ACTIVITY: Culture Lab Playbook (5 activities about themes of empathy, beauty, action, wellness, and ability) </v>
      </c>
      <c r="C77" s="92" t="s">
        <v>322</v>
      </c>
      <c r="D77" s="65"/>
      <c r="E77" s="65"/>
      <c r="F77" s="65"/>
      <c r="G77" s="65"/>
      <c r="H77" s="65"/>
      <c r="I77" s="65"/>
      <c r="J77" s="65"/>
      <c r="K77" s="65"/>
      <c r="L77" s="65"/>
      <c r="M77" s="65"/>
      <c r="N77" s="65"/>
      <c r="O77" s="65"/>
      <c r="P77" s="65"/>
      <c r="Q77" s="65"/>
      <c r="R77" s="65"/>
      <c r="S77" s="65"/>
      <c r="T77" s="65"/>
      <c r="U77" s="65"/>
      <c r="V77" s="65"/>
      <c r="W77" s="65"/>
      <c r="X77" s="65"/>
      <c r="Y77" s="65"/>
      <c r="Z77" s="65"/>
      <c r="AA77" s="65"/>
    </row>
    <row r="78" spans="1:27" x14ac:dyDescent="0.2">
      <c r="A78" s="126" t="s">
        <v>476</v>
      </c>
      <c r="B78" s="92" t="str">
        <f>HYPERLINK("https://affiliations.si.edu/distance-learning-resources/","Distance learning resources from Affiliate organizations")</f>
        <v>Distance learning resources from Affiliate organizations</v>
      </c>
      <c r="C78" s="92" t="s">
        <v>477</v>
      </c>
      <c r="D78" s="65"/>
      <c r="E78" s="65"/>
      <c r="F78" s="65"/>
      <c r="G78" s="65"/>
      <c r="H78" s="65"/>
      <c r="I78" s="65"/>
      <c r="J78" s="65"/>
      <c r="K78" s="65"/>
      <c r="L78" s="65"/>
      <c r="M78" s="65"/>
      <c r="N78" s="65"/>
      <c r="O78" s="65"/>
      <c r="P78" s="65"/>
      <c r="Q78" s="65"/>
      <c r="R78" s="65"/>
      <c r="S78" s="65"/>
      <c r="T78" s="65"/>
      <c r="U78" s="65"/>
      <c r="V78" s="65"/>
      <c r="W78" s="65"/>
      <c r="X78" s="65"/>
      <c r="Y78" s="65"/>
      <c r="Z78" s="65"/>
      <c r="AA78" s="65"/>
    </row>
    <row r="79" spans="1:27" ht="28.5" x14ac:dyDescent="0.2">
      <c r="A79" s="126" t="s">
        <v>476</v>
      </c>
      <c r="B79" s="92" t="str">
        <f>HYPERLINK("https://artsandculture.google.com/partner/smithsonian-american-art-museum","RESOURCE: Smithsonian American Art Museum on Google Arts &amp; Culture")</f>
        <v>RESOURCE: Smithsonian American Art Museum on Google Arts &amp; Culture</v>
      </c>
      <c r="C79" s="90" t="s">
        <v>430</v>
      </c>
      <c r="D79" s="65"/>
      <c r="E79" s="65"/>
      <c r="F79" s="65"/>
      <c r="G79" s="65"/>
      <c r="H79" s="65"/>
      <c r="I79" s="65"/>
      <c r="J79" s="65"/>
      <c r="K79" s="65"/>
      <c r="L79" s="65"/>
      <c r="M79" s="65"/>
      <c r="N79" s="65"/>
      <c r="O79" s="65"/>
      <c r="P79" s="65"/>
      <c r="Q79" s="65"/>
      <c r="R79" s="65"/>
      <c r="S79" s="65"/>
      <c r="T79" s="65"/>
      <c r="U79" s="65"/>
      <c r="V79" s="65"/>
      <c r="W79" s="65"/>
      <c r="X79" s="65"/>
      <c r="Y79" s="65"/>
      <c r="Z79" s="65"/>
      <c r="AA79" s="65"/>
    </row>
    <row r="80" spans="1:27" x14ac:dyDescent="0.2">
      <c r="A80" s="74"/>
      <c r="B80" s="75"/>
      <c r="C80" s="75"/>
      <c r="D80" s="65"/>
      <c r="E80" s="65"/>
      <c r="F80" s="65"/>
      <c r="G80" s="65"/>
      <c r="H80" s="65"/>
      <c r="I80" s="65"/>
      <c r="J80" s="65"/>
      <c r="K80" s="65"/>
      <c r="L80" s="65"/>
      <c r="M80" s="65"/>
      <c r="N80" s="65"/>
      <c r="O80" s="65"/>
      <c r="P80" s="65"/>
      <c r="Q80" s="65"/>
      <c r="R80" s="65"/>
      <c r="S80" s="65"/>
      <c r="T80" s="65"/>
      <c r="U80" s="65"/>
      <c r="V80" s="65"/>
      <c r="W80" s="65"/>
      <c r="X80" s="65"/>
      <c r="Y80" s="65"/>
      <c r="Z80" s="65"/>
      <c r="AA80" s="65"/>
    </row>
    <row r="81" spans="1:27" x14ac:dyDescent="0.2">
      <c r="A81" s="74"/>
      <c r="B81" s="75"/>
      <c r="C81" s="75"/>
      <c r="D81" s="65"/>
      <c r="E81" s="65"/>
      <c r="F81" s="65"/>
      <c r="G81" s="65"/>
      <c r="H81" s="65"/>
      <c r="I81" s="65"/>
      <c r="J81" s="65"/>
      <c r="K81" s="65"/>
      <c r="L81" s="65"/>
      <c r="M81" s="65"/>
      <c r="N81" s="65"/>
      <c r="O81" s="65"/>
      <c r="P81" s="65"/>
      <c r="Q81" s="65"/>
      <c r="R81" s="65"/>
      <c r="S81" s="65"/>
      <c r="T81" s="65"/>
      <c r="U81" s="65"/>
      <c r="V81" s="65"/>
      <c r="W81" s="65"/>
      <c r="X81" s="65"/>
      <c r="Y81" s="65"/>
      <c r="Z81" s="65"/>
      <c r="AA81" s="65"/>
    </row>
    <row r="82" spans="1:27" x14ac:dyDescent="0.2">
      <c r="A82" s="74"/>
      <c r="B82" s="75"/>
      <c r="C82" s="75"/>
      <c r="D82" s="65"/>
      <c r="E82" s="65"/>
      <c r="F82" s="65"/>
      <c r="G82" s="65"/>
      <c r="H82" s="65"/>
      <c r="I82" s="65"/>
      <c r="J82" s="65"/>
      <c r="K82" s="65"/>
      <c r="L82" s="65"/>
      <c r="M82" s="65"/>
      <c r="N82" s="65"/>
      <c r="O82" s="65"/>
      <c r="P82" s="65"/>
      <c r="Q82" s="65"/>
      <c r="R82" s="65"/>
      <c r="S82" s="65"/>
      <c r="T82" s="65"/>
      <c r="U82" s="65"/>
      <c r="V82" s="65"/>
      <c r="W82" s="65"/>
      <c r="X82" s="65"/>
      <c r="Y82" s="65"/>
      <c r="Z82" s="65"/>
      <c r="AA82" s="65"/>
    </row>
    <row r="83" spans="1:27" x14ac:dyDescent="0.2">
      <c r="A83" s="74"/>
      <c r="B83" s="75"/>
      <c r="C83" s="75"/>
      <c r="D83" s="65"/>
      <c r="E83" s="65"/>
      <c r="F83" s="65"/>
      <c r="G83" s="65"/>
      <c r="H83" s="65"/>
      <c r="I83" s="65"/>
      <c r="J83" s="65"/>
      <c r="K83" s="65"/>
      <c r="L83" s="65"/>
      <c r="M83" s="65"/>
      <c r="N83" s="65"/>
      <c r="O83" s="65"/>
      <c r="P83" s="65"/>
      <c r="Q83" s="65"/>
      <c r="R83" s="65"/>
      <c r="S83" s="65"/>
      <c r="T83" s="65"/>
      <c r="U83" s="65"/>
      <c r="V83" s="65"/>
      <c r="W83" s="65"/>
      <c r="X83" s="65"/>
      <c r="Y83" s="65"/>
      <c r="Z83" s="65"/>
      <c r="AA83" s="65"/>
    </row>
    <row r="84" spans="1:27" x14ac:dyDescent="0.2">
      <c r="A84" s="74"/>
      <c r="B84" s="75"/>
      <c r="C84" s="75"/>
      <c r="D84" s="65"/>
      <c r="E84" s="65"/>
      <c r="F84" s="65"/>
      <c r="G84" s="65"/>
      <c r="H84" s="65"/>
      <c r="I84" s="65"/>
      <c r="J84" s="65"/>
      <c r="K84" s="65"/>
      <c r="L84" s="65"/>
      <c r="M84" s="65"/>
      <c r="N84" s="65"/>
      <c r="O84" s="65"/>
      <c r="P84" s="65"/>
      <c r="Q84" s="65"/>
      <c r="R84" s="65"/>
      <c r="S84" s="65"/>
      <c r="T84" s="65"/>
      <c r="U84" s="65"/>
      <c r="V84" s="65"/>
      <c r="W84" s="65"/>
      <c r="X84" s="65"/>
      <c r="Y84" s="65"/>
      <c r="Z84" s="65"/>
      <c r="AA84" s="65"/>
    </row>
    <row r="85" spans="1:27" x14ac:dyDescent="0.2">
      <c r="A85" s="74"/>
      <c r="B85" s="75"/>
      <c r="C85" s="75"/>
      <c r="D85" s="65"/>
      <c r="E85" s="65"/>
      <c r="F85" s="65"/>
      <c r="G85" s="65"/>
      <c r="H85" s="65"/>
      <c r="I85" s="65"/>
      <c r="J85" s="65"/>
      <c r="K85" s="65"/>
      <c r="L85" s="65"/>
      <c r="M85" s="65"/>
      <c r="N85" s="65"/>
      <c r="O85" s="65"/>
      <c r="P85" s="65"/>
      <c r="Q85" s="65"/>
      <c r="R85" s="65"/>
      <c r="S85" s="65"/>
      <c r="T85" s="65"/>
      <c r="U85" s="65"/>
      <c r="V85" s="65"/>
      <c r="W85" s="65"/>
      <c r="X85" s="65"/>
      <c r="Y85" s="65"/>
      <c r="Z85" s="65"/>
      <c r="AA85" s="65"/>
    </row>
    <row r="86" spans="1:27" x14ac:dyDescent="0.2">
      <c r="A86" s="74"/>
      <c r="B86" s="75"/>
      <c r="C86" s="75"/>
      <c r="D86" s="65"/>
      <c r="E86" s="65"/>
      <c r="F86" s="65"/>
      <c r="G86" s="65"/>
      <c r="H86" s="65"/>
      <c r="I86" s="65"/>
      <c r="J86" s="65"/>
      <c r="K86" s="65"/>
      <c r="L86" s="65"/>
      <c r="M86" s="65"/>
      <c r="N86" s="65"/>
      <c r="O86" s="65"/>
      <c r="P86" s="65"/>
      <c r="Q86" s="65"/>
      <c r="R86" s="65"/>
      <c r="S86" s="65"/>
      <c r="T86" s="65"/>
      <c r="U86" s="65"/>
      <c r="V86" s="65"/>
      <c r="W86" s="65"/>
      <c r="X86" s="65"/>
      <c r="Y86" s="65"/>
      <c r="Z86" s="65"/>
      <c r="AA86" s="65"/>
    </row>
    <row r="87" spans="1:27" x14ac:dyDescent="0.2">
      <c r="A87" s="74"/>
      <c r="B87" s="75"/>
      <c r="C87" s="75"/>
      <c r="D87" s="65"/>
      <c r="E87" s="65"/>
      <c r="F87" s="65"/>
      <c r="G87" s="65"/>
      <c r="H87" s="65"/>
      <c r="I87" s="65"/>
      <c r="J87" s="65"/>
      <c r="K87" s="65"/>
      <c r="L87" s="65"/>
      <c r="M87" s="65"/>
      <c r="N87" s="65"/>
      <c r="O87" s="65"/>
      <c r="P87" s="65"/>
      <c r="Q87" s="65"/>
      <c r="R87" s="65"/>
      <c r="S87" s="65"/>
      <c r="T87" s="65"/>
      <c r="U87" s="65"/>
      <c r="V87" s="65"/>
      <c r="W87" s="65"/>
      <c r="X87" s="65"/>
      <c r="Y87" s="65"/>
      <c r="Z87" s="65"/>
      <c r="AA87" s="65"/>
    </row>
    <row r="88" spans="1:27" x14ac:dyDescent="0.2">
      <c r="A88" s="74"/>
      <c r="B88" s="75"/>
      <c r="C88" s="75"/>
      <c r="D88" s="65"/>
      <c r="E88" s="65"/>
      <c r="F88" s="65"/>
      <c r="G88" s="65"/>
      <c r="H88" s="65"/>
      <c r="I88" s="65"/>
      <c r="J88" s="65"/>
      <c r="K88" s="65"/>
      <c r="L88" s="65"/>
      <c r="M88" s="65"/>
      <c r="N88" s="65"/>
      <c r="O88" s="65"/>
      <c r="P88" s="65"/>
      <c r="Q88" s="65"/>
      <c r="R88" s="65"/>
      <c r="S88" s="65"/>
      <c r="T88" s="65"/>
      <c r="U88" s="65"/>
      <c r="V88" s="65"/>
      <c r="W88" s="65"/>
      <c r="X88" s="65"/>
      <c r="Y88" s="65"/>
      <c r="Z88" s="65"/>
      <c r="AA88" s="65"/>
    </row>
    <row r="89" spans="1:27" x14ac:dyDescent="0.2">
      <c r="A89" s="74"/>
      <c r="B89" s="75"/>
      <c r="C89" s="75"/>
      <c r="D89" s="65"/>
      <c r="E89" s="65"/>
      <c r="F89" s="65"/>
      <c r="G89" s="65"/>
      <c r="H89" s="65"/>
      <c r="I89" s="65"/>
      <c r="J89" s="65"/>
      <c r="K89" s="65"/>
      <c r="L89" s="65"/>
      <c r="M89" s="65"/>
      <c r="N89" s="65"/>
      <c r="O89" s="65"/>
      <c r="P89" s="65"/>
      <c r="Q89" s="65"/>
      <c r="R89" s="65"/>
      <c r="S89" s="65"/>
      <c r="T89" s="65"/>
      <c r="U89" s="65"/>
      <c r="V89" s="65"/>
      <c r="W89" s="65"/>
      <c r="X89" s="65"/>
      <c r="Y89" s="65"/>
      <c r="Z89" s="65"/>
      <c r="AA89" s="65"/>
    </row>
    <row r="90" spans="1:27" x14ac:dyDescent="0.2">
      <c r="A90" s="74"/>
      <c r="B90" s="75"/>
      <c r="C90" s="75"/>
      <c r="D90" s="65"/>
      <c r="E90" s="65"/>
      <c r="F90" s="65"/>
      <c r="G90" s="65"/>
      <c r="H90" s="65"/>
      <c r="I90" s="65"/>
      <c r="J90" s="65"/>
      <c r="K90" s="65"/>
      <c r="L90" s="65"/>
      <c r="M90" s="65"/>
      <c r="N90" s="65"/>
      <c r="O90" s="65"/>
      <c r="P90" s="65"/>
      <c r="Q90" s="65"/>
      <c r="R90" s="65"/>
      <c r="S90" s="65"/>
      <c r="T90" s="65"/>
      <c r="U90" s="65"/>
      <c r="V90" s="65"/>
      <c r="W90" s="65"/>
      <c r="X90" s="65"/>
      <c r="Y90" s="65"/>
      <c r="Z90" s="65"/>
      <c r="AA90" s="65"/>
    </row>
    <row r="91" spans="1:27" x14ac:dyDescent="0.2">
      <c r="A91" s="74"/>
      <c r="B91" s="75"/>
      <c r="C91" s="75"/>
      <c r="D91" s="65"/>
      <c r="E91" s="65"/>
      <c r="F91" s="65"/>
      <c r="G91" s="65"/>
      <c r="H91" s="65"/>
      <c r="I91" s="65"/>
      <c r="J91" s="65"/>
      <c r="K91" s="65"/>
      <c r="L91" s="65"/>
      <c r="M91" s="65"/>
      <c r="N91" s="65"/>
      <c r="O91" s="65"/>
      <c r="P91" s="65"/>
      <c r="Q91" s="65"/>
      <c r="R91" s="65"/>
      <c r="S91" s="65"/>
      <c r="T91" s="65"/>
      <c r="U91" s="65"/>
      <c r="V91" s="65"/>
      <c r="W91" s="65"/>
      <c r="X91" s="65"/>
      <c r="Y91" s="65"/>
      <c r="Z91" s="65"/>
      <c r="AA91" s="65"/>
    </row>
    <row r="92" spans="1:27" x14ac:dyDescent="0.2">
      <c r="A92" s="74"/>
      <c r="B92" s="75"/>
      <c r="C92" s="75"/>
      <c r="D92" s="65"/>
      <c r="E92" s="65"/>
      <c r="F92" s="65"/>
      <c r="G92" s="65"/>
      <c r="H92" s="65"/>
      <c r="I92" s="65"/>
      <c r="J92" s="65"/>
      <c r="K92" s="65"/>
      <c r="L92" s="65"/>
      <c r="M92" s="65"/>
      <c r="N92" s="65"/>
      <c r="O92" s="65"/>
      <c r="P92" s="65"/>
      <c r="Q92" s="65"/>
      <c r="R92" s="65"/>
      <c r="S92" s="65"/>
      <c r="T92" s="65"/>
      <c r="U92" s="65"/>
      <c r="V92" s="65"/>
      <c r="W92" s="65"/>
      <c r="X92" s="65"/>
      <c r="Y92" s="65"/>
      <c r="Z92" s="65"/>
      <c r="AA92" s="65"/>
    </row>
    <row r="93" spans="1:27" x14ac:dyDescent="0.2">
      <c r="A93" s="74"/>
      <c r="B93" s="75"/>
      <c r="C93" s="75"/>
      <c r="D93" s="65"/>
      <c r="E93" s="65"/>
      <c r="F93" s="65"/>
      <c r="G93" s="65"/>
      <c r="H93" s="65"/>
      <c r="I93" s="65"/>
      <c r="J93" s="65"/>
      <c r="K93" s="65"/>
      <c r="L93" s="65"/>
      <c r="M93" s="65"/>
      <c r="N93" s="65"/>
      <c r="O93" s="65"/>
      <c r="P93" s="65"/>
      <c r="Q93" s="65"/>
      <c r="R93" s="65"/>
      <c r="S93" s="65"/>
      <c r="T93" s="65"/>
      <c r="U93" s="65"/>
      <c r="V93" s="65"/>
      <c r="W93" s="65"/>
      <c r="X93" s="65"/>
      <c r="Y93" s="65"/>
      <c r="Z93" s="65"/>
      <c r="AA93" s="65"/>
    </row>
    <row r="94" spans="1:27" x14ac:dyDescent="0.2">
      <c r="A94" s="74"/>
      <c r="B94" s="75"/>
      <c r="C94" s="75"/>
      <c r="D94" s="65"/>
      <c r="E94" s="65"/>
      <c r="F94" s="65"/>
      <c r="G94" s="65"/>
      <c r="H94" s="65"/>
      <c r="I94" s="65"/>
      <c r="J94" s="65"/>
      <c r="K94" s="65"/>
      <c r="L94" s="65"/>
      <c r="M94" s="65"/>
      <c r="N94" s="65"/>
      <c r="O94" s="65"/>
      <c r="P94" s="65"/>
      <c r="Q94" s="65"/>
      <c r="R94" s="65"/>
      <c r="S94" s="65"/>
      <c r="T94" s="65"/>
      <c r="U94" s="65"/>
      <c r="V94" s="65"/>
      <c r="W94" s="65"/>
      <c r="X94" s="65"/>
      <c r="Y94" s="65"/>
      <c r="Z94" s="65"/>
      <c r="AA94" s="65"/>
    </row>
    <row r="95" spans="1:27" x14ac:dyDescent="0.2">
      <c r="A95" s="74"/>
      <c r="B95" s="75"/>
      <c r="C95" s="75"/>
      <c r="D95" s="65"/>
      <c r="E95" s="65"/>
      <c r="F95" s="65"/>
      <c r="G95" s="65"/>
      <c r="H95" s="65"/>
      <c r="I95" s="65"/>
      <c r="J95" s="65"/>
      <c r="K95" s="65"/>
      <c r="L95" s="65"/>
      <c r="M95" s="65"/>
      <c r="N95" s="65"/>
      <c r="O95" s="65"/>
      <c r="P95" s="65"/>
      <c r="Q95" s="65"/>
      <c r="R95" s="65"/>
      <c r="S95" s="65"/>
      <c r="T95" s="65"/>
      <c r="U95" s="65"/>
      <c r="V95" s="65"/>
      <c r="W95" s="65"/>
      <c r="X95" s="65"/>
      <c r="Y95" s="65"/>
      <c r="Z95" s="65"/>
      <c r="AA95" s="65"/>
    </row>
    <row r="96" spans="1:27" x14ac:dyDescent="0.2">
      <c r="A96" s="74"/>
      <c r="B96" s="75"/>
      <c r="C96" s="75"/>
      <c r="D96" s="65"/>
      <c r="E96" s="65"/>
      <c r="F96" s="65"/>
      <c r="G96" s="65"/>
      <c r="H96" s="65"/>
      <c r="I96" s="65"/>
      <c r="J96" s="65"/>
      <c r="K96" s="65"/>
      <c r="L96" s="65"/>
      <c r="M96" s="65"/>
      <c r="N96" s="65"/>
      <c r="O96" s="65"/>
      <c r="P96" s="65"/>
      <c r="Q96" s="65"/>
      <c r="R96" s="65"/>
      <c r="S96" s="65"/>
      <c r="T96" s="65"/>
      <c r="U96" s="65"/>
      <c r="V96" s="65"/>
      <c r="W96" s="65"/>
      <c r="X96" s="65"/>
      <c r="Y96" s="65"/>
      <c r="Z96" s="65"/>
      <c r="AA96" s="65"/>
    </row>
    <row r="97" spans="1:27" x14ac:dyDescent="0.2">
      <c r="A97" s="74"/>
      <c r="B97" s="75"/>
      <c r="C97" s="75"/>
      <c r="D97" s="65"/>
      <c r="E97" s="65"/>
      <c r="F97" s="65"/>
      <c r="G97" s="65"/>
      <c r="H97" s="65"/>
      <c r="I97" s="65"/>
      <c r="J97" s="65"/>
      <c r="K97" s="65"/>
      <c r="L97" s="65"/>
      <c r="M97" s="65"/>
      <c r="N97" s="65"/>
      <c r="O97" s="65"/>
      <c r="P97" s="65"/>
      <c r="Q97" s="65"/>
      <c r="R97" s="65"/>
      <c r="S97" s="65"/>
      <c r="T97" s="65"/>
      <c r="U97" s="65"/>
      <c r="V97" s="65"/>
      <c r="W97" s="65"/>
      <c r="X97" s="65"/>
      <c r="Y97" s="65"/>
      <c r="Z97" s="65"/>
      <c r="AA97" s="65"/>
    </row>
    <row r="98" spans="1:27" x14ac:dyDescent="0.2">
      <c r="A98" s="74"/>
      <c r="B98" s="75"/>
      <c r="C98" s="75"/>
      <c r="D98" s="65"/>
      <c r="E98" s="65"/>
      <c r="F98" s="65"/>
      <c r="G98" s="65"/>
      <c r="H98" s="65"/>
      <c r="I98" s="65"/>
      <c r="J98" s="65"/>
      <c r="K98" s="65"/>
      <c r="L98" s="65"/>
      <c r="M98" s="65"/>
      <c r="N98" s="65"/>
      <c r="O98" s="65"/>
      <c r="P98" s="65"/>
      <c r="Q98" s="65"/>
      <c r="R98" s="65"/>
      <c r="S98" s="65"/>
      <c r="T98" s="65"/>
      <c r="U98" s="65"/>
      <c r="V98" s="65"/>
      <c r="W98" s="65"/>
      <c r="X98" s="65"/>
      <c r="Y98" s="65"/>
      <c r="Z98" s="65"/>
      <c r="AA98" s="65"/>
    </row>
    <row r="99" spans="1:27" x14ac:dyDescent="0.2">
      <c r="A99" s="74"/>
      <c r="B99" s="75"/>
      <c r="C99" s="75"/>
      <c r="D99" s="65"/>
      <c r="E99" s="65"/>
      <c r="F99" s="65"/>
      <c r="G99" s="65"/>
      <c r="H99" s="65"/>
      <c r="I99" s="65"/>
      <c r="J99" s="65"/>
      <c r="K99" s="65"/>
      <c r="L99" s="65"/>
      <c r="M99" s="65"/>
      <c r="N99" s="65"/>
      <c r="O99" s="65"/>
      <c r="P99" s="65"/>
      <c r="Q99" s="65"/>
      <c r="R99" s="65"/>
      <c r="S99" s="65"/>
      <c r="T99" s="65"/>
      <c r="U99" s="65"/>
      <c r="V99" s="65"/>
      <c r="W99" s="65"/>
      <c r="X99" s="65"/>
      <c r="Y99" s="65"/>
      <c r="Z99" s="65"/>
      <c r="AA99" s="65"/>
    </row>
    <row r="100" spans="1:27" x14ac:dyDescent="0.2">
      <c r="A100" s="74"/>
      <c r="B100" s="75"/>
      <c r="C100" s="7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row>
    <row r="101" spans="1:27" x14ac:dyDescent="0.2">
      <c r="A101" s="74"/>
      <c r="B101" s="75"/>
      <c r="C101" s="7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row>
    <row r="102" spans="1:27" x14ac:dyDescent="0.2">
      <c r="A102" s="74"/>
      <c r="B102" s="75"/>
      <c r="C102" s="7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row>
    <row r="103" spans="1:27" x14ac:dyDescent="0.2">
      <c r="A103" s="74"/>
      <c r="B103" s="75"/>
      <c r="C103" s="7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row>
    <row r="104" spans="1:27" x14ac:dyDescent="0.2">
      <c r="A104" s="74"/>
      <c r="B104" s="75"/>
      <c r="C104" s="7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row>
    <row r="105" spans="1:27" x14ac:dyDescent="0.2">
      <c r="A105" s="74"/>
      <c r="B105" s="75"/>
      <c r="C105" s="7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row>
    <row r="106" spans="1:27" x14ac:dyDescent="0.2">
      <c r="A106" s="74"/>
      <c r="B106" s="75"/>
      <c r="C106" s="7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row>
    <row r="107" spans="1:27" x14ac:dyDescent="0.2">
      <c r="A107" s="74"/>
      <c r="B107" s="75"/>
      <c r="C107" s="7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row>
    <row r="108" spans="1:27" x14ac:dyDescent="0.2">
      <c r="A108" s="74"/>
      <c r="B108" s="75"/>
      <c r="C108" s="7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row>
    <row r="109" spans="1:27" x14ac:dyDescent="0.2">
      <c r="A109" s="74"/>
      <c r="B109" s="75"/>
      <c r="C109" s="7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row>
    <row r="110" spans="1:27" x14ac:dyDescent="0.2">
      <c r="A110" s="74"/>
      <c r="B110" s="75"/>
      <c r="C110" s="7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row>
    <row r="111" spans="1:27" x14ac:dyDescent="0.2">
      <c r="A111" s="74"/>
      <c r="B111" s="75"/>
      <c r="C111" s="7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row>
    <row r="112" spans="1:27" x14ac:dyDescent="0.2">
      <c r="A112" s="74"/>
      <c r="B112" s="75"/>
      <c r="C112" s="7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row>
    <row r="113" spans="1:27" x14ac:dyDescent="0.2">
      <c r="A113" s="74"/>
      <c r="B113" s="75"/>
      <c r="C113" s="7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row>
    <row r="114" spans="1:27" x14ac:dyDescent="0.2">
      <c r="A114" s="74"/>
      <c r="B114" s="75"/>
      <c r="C114" s="7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row>
    <row r="115" spans="1:27" x14ac:dyDescent="0.2">
      <c r="A115" s="74"/>
      <c r="B115" s="75"/>
      <c r="C115" s="7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row>
    <row r="116" spans="1:27" x14ac:dyDescent="0.2">
      <c r="A116" s="74"/>
      <c r="B116" s="75"/>
      <c r="C116" s="7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row>
    <row r="117" spans="1:27" x14ac:dyDescent="0.2">
      <c r="A117" s="74"/>
      <c r="B117" s="75"/>
      <c r="C117" s="7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row>
    <row r="118" spans="1:27" x14ac:dyDescent="0.2">
      <c r="A118" s="74"/>
      <c r="B118" s="75"/>
      <c r="C118" s="7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row>
    <row r="119" spans="1:27" x14ac:dyDescent="0.2">
      <c r="A119" s="74"/>
      <c r="B119" s="75"/>
      <c r="C119" s="7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row>
    <row r="120" spans="1:27" x14ac:dyDescent="0.2">
      <c r="A120" s="74"/>
      <c r="B120" s="75"/>
      <c r="C120" s="7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row>
    <row r="121" spans="1:27" x14ac:dyDescent="0.2">
      <c r="A121" s="74"/>
      <c r="B121" s="75"/>
      <c r="C121" s="7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row>
    <row r="122" spans="1:27" x14ac:dyDescent="0.2">
      <c r="A122" s="74"/>
      <c r="B122" s="75"/>
      <c r="C122" s="7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row>
    <row r="123" spans="1:27" x14ac:dyDescent="0.2">
      <c r="A123" s="74"/>
      <c r="B123" s="75"/>
      <c r="C123" s="7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row>
    <row r="124" spans="1:27" x14ac:dyDescent="0.2">
      <c r="A124" s="74"/>
      <c r="B124" s="75"/>
      <c r="C124" s="7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row>
    <row r="125" spans="1:27" x14ac:dyDescent="0.2">
      <c r="A125" s="74"/>
      <c r="B125" s="75"/>
      <c r="C125" s="7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row>
    <row r="126" spans="1:27" x14ac:dyDescent="0.2">
      <c r="A126" s="74"/>
      <c r="B126" s="75"/>
      <c r="C126" s="7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row>
    <row r="127" spans="1:27" x14ac:dyDescent="0.2">
      <c r="A127" s="74"/>
      <c r="B127" s="75"/>
      <c r="C127" s="7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row>
    <row r="128" spans="1:27" x14ac:dyDescent="0.2">
      <c r="A128" s="74"/>
      <c r="B128" s="75"/>
      <c r="C128" s="7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row>
    <row r="129" spans="1:27" x14ac:dyDescent="0.2">
      <c r="A129" s="74"/>
      <c r="B129" s="75"/>
      <c r="C129" s="7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row>
    <row r="130" spans="1:27" x14ac:dyDescent="0.2">
      <c r="A130" s="74"/>
      <c r="B130" s="75"/>
      <c r="C130" s="7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row>
    <row r="131" spans="1:27" x14ac:dyDescent="0.2">
      <c r="A131" s="74"/>
      <c r="B131" s="75"/>
      <c r="C131" s="7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row>
    <row r="132" spans="1:27" x14ac:dyDescent="0.2">
      <c r="A132" s="74"/>
      <c r="B132" s="75"/>
      <c r="C132" s="7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row>
    <row r="133" spans="1:27" x14ac:dyDescent="0.2">
      <c r="A133" s="74"/>
      <c r="B133" s="75"/>
      <c r="C133" s="7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row>
    <row r="134" spans="1:27" x14ac:dyDescent="0.2">
      <c r="A134" s="74"/>
      <c r="B134" s="75"/>
      <c r="C134" s="7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row>
    <row r="135" spans="1:27" x14ac:dyDescent="0.2">
      <c r="A135" s="74"/>
      <c r="B135" s="75"/>
      <c r="C135" s="7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row>
    <row r="136" spans="1:27" x14ac:dyDescent="0.2">
      <c r="A136" s="74"/>
      <c r="B136" s="75"/>
      <c r="C136" s="7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row>
    <row r="137" spans="1:27" x14ac:dyDescent="0.2">
      <c r="A137" s="74"/>
      <c r="B137" s="75"/>
      <c r="C137" s="7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row>
    <row r="138" spans="1:27" x14ac:dyDescent="0.2">
      <c r="A138" s="74"/>
      <c r="B138" s="75"/>
      <c r="C138" s="7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row>
    <row r="139" spans="1:27" x14ac:dyDescent="0.2">
      <c r="A139" s="74"/>
      <c r="B139" s="75"/>
      <c r="C139" s="7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row>
    <row r="140" spans="1:27" x14ac:dyDescent="0.2">
      <c r="A140" s="74"/>
      <c r="B140" s="75"/>
      <c r="C140" s="7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row>
    <row r="141" spans="1:27" x14ac:dyDescent="0.2">
      <c r="A141" s="74"/>
      <c r="B141" s="75"/>
      <c r="C141" s="7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row>
    <row r="142" spans="1:27" x14ac:dyDescent="0.2">
      <c r="A142" s="74"/>
      <c r="B142" s="75"/>
      <c r="C142" s="7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row>
    <row r="143" spans="1:27" x14ac:dyDescent="0.2">
      <c r="A143" s="74"/>
      <c r="B143" s="75"/>
      <c r="C143" s="7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row>
    <row r="144" spans="1:27" x14ac:dyDescent="0.2">
      <c r="A144" s="74"/>
      <c r="B144" s="75"/>
      <c r="C144" s="7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row>
    <row r="145" spans="1:27" x14ac:dyDescent="0.2">
      <c r="A145" s="74"/>
      <c r="B145" s="75"/>
      <c r="C145" s="7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row>
    <row r="146" spans="1:27" x14ac:dyDescent="0.2">
      <c r="A146" s="74"/>
      <c r="B146" s="75"/>
      <c r="C146" s="7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row>
    <row r="147" spans="1:27" x14ac:dyDescent="0.2">
      <c r="A147" s="74"/>
      <c r="B147" s="75"/>
      <c r="C147" s="7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row>
    <row r="148" spans="1:27" x14ac:dyDescent="0.2">
      <c r="A148" s="74"/>
      <c r="B148" s="75"/>
      <c r="C148" s="7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row>
    <row r="149" spans="1:27" x14ac:dyDescent="0.2">
      <c r="A149" s="74"/>
      <c r="B149" s="75"/>
      <c r="C149" s="7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row>
    <row r="150" spans="1:27" x14ac:dyDescent="0.2">
      <c r="A150" s="74"/>
      <c r="B150" s="75"/>
      <c r="C150" s="7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row>
    <row r="151" spans="1:27" x14ac:dyDescent="0.2">
      <c r="A151" s="74"/>
      <c r="B151" s="75"/>
      <c r="C151" s="7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row>
    <row r="152" spans="1:27" x14ac:dyDescent="0.2">
      <c r="A152" s="74"/>
      <c r="B152" s="75"/>
      <c r="C152" s="7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row>
    <row r="153" spans="1:27" x14ac:dyDescent="0.2">
      <c r="A153" s="74"/>
      <c r="B153" s="75"/>
      <c r="C153" s="7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row>
    <row r="154" spans="1:27" x14ac:dyDescent="0.2">
      <c r="A154" s="74"/>
      <c r="B154" s="75"/>
      <c r="C154" s="7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row>
    <row r="155" spans="1:27" x14ac:dyDescent="0.2">
      <c r="A155" s="74"/>
      <c r="B155" s="75"/>
      <c r="C155" s="7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row>
    <row r="156" spans="1:27" x14ac:dyDescent="0.2">
      <c r="A156" s="74"/>
      <c r="B156" s="75"/>
      <c r="C156" s="7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row>
    <row r="157" spans="1:27" x14ac:dyDescent="0.2">
      <c r="A157" s="74"/>
      <c r="B157" s="75"/>
      <c r="C157" s="7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row>
    <row r="158" spans="1:27" x14ac:dyDescent="0.2">
      <c r="A158" s="74"/>
      <c r="B158" s="75"/>
      <c r="C158" s="7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row>
    <row r="159" spans="1:27" x14ac:dyDescent="0.2">
      <c r="A159" s="74"/>
      <c r="B159" s="75"/>
      <c r="C159" s="7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row>
    <row r="160" spans="1:27" x14ac:dyDescent="0.2">
      <c r="A160" s="74"/>
      <c r="B160" s="75"/>
      <c r="C160" s="7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row>
    <row r="161" spans="1:27" x14ac:dyDescent="0.2">
      <c r="A161" s="74"/>
      <c r="B161" s="75"/>
      <c r="C161" s="7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row>
    <row r="162" spans="1:27" x14ac:dyDescent="0.2">
      <c r="A162" s="74"/>
      <c r="B162" s="75"/>
      <c r="C162" s="7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row>
    <row r="163" spans="1:27" x14ac:dyDescent="0.2">
      <c r="A163" s="74"/>
      <c r="B163" s="75"/>
      <c r="C163" s="7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row>
    <row r="164" spans="1:27" x14ac:dyDescent="0.2">
      <c r="A164" s="74"/>
      <c r="B164" s="75"/>
      <c r="C164" s="7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row>
    <row r="165" spans="1:27" x14ac:dyDescent="0.2">
      <c r="A165" s="74"/>
      <c r="B165" s="75"/>
      <c r="C165" s="7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row>
    <row r="166" spans="1:27" x14ac:dyDescent="0.2">
      <c r="A166" s="74"/>
      <c r="B166" s="75"/>
      <c r="C166" s="7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row>
    <row r="167" spans="1:27" x14ac:dyDescent="0.2">
      <c r="A167" s="74"/>
      <c r="B167" s="75"/>
      <c r="C167" s="7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row>
    <row r="168" spans="1:27" x14ac:dyDescent="0.2">
      <c r="A168" s="74"/>
      <c r="B168" s="75"/>
      <c r="C168" s="7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row>
    <row r="169" spans="1:27" x14ac:dyDescent="0.2">
      <c r="A169" s="74"/>
      <c r="B169" s="75"/>
      <c r="C169" s="7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row>
    <row r="170" spans="1:27" x14ac:dyDescent="0.2">
      <c r="A170" s="74"/>
      <c r="B170" s="75"/>
      <c r="C170" s="7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row>
    <row r="171" spans="1:27" x14ac:dyDescent="0.2">
      <c r="A171" s="74"/>
      <c r="B171" s="75"/>
      <c r="C171" s="7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row>
    <row r="172" spans="1:27" x14ac:dyDescent="0.2">
      <c r="A172" s="74"/>
      <c r="B172" s="75"/>
      <c r="C172" s="7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row>
    <row r="173" spans="1:27" x14ac:dyDescent="0.2">
      <c r="A173" s="74"/>
      <c r="B173" s="75"/>
      <c r="C173" s="7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row>
    <row r="174" spans="1:27" x14ac:dyDescent="0.2">
      <c r="A174" s="74"/>
      <c r="B174" s="75"/>
      <c r="C174" s="7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row>
    <row r="175" spans="1:27" x14ac:dyDescent="0.2">
      <c r="A175" s="74"/>
      <c r="B175" s="75"/>
      <c r="C175" s="7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row>
    <row r="176" spans="1:27" x14ac:dyDescent="0.2">
      <c r="A176" s="74"/>
      <c r="B176" s="75"/>
      <c r="C176" s="7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row>
    <row r="177" spans="1:27" x14ac:dyDescent="0.2">
      <c r="A177" s="74"/>
      <c r="B177" s="75"/>
      <c r="C177" s="7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row>
    <row r="178" spans="1:27" x14ac:dyDescent="0.2">
      <c r="A178" s="74"/>
      <c r="B178" s="75"/>
      <c r="C178" s="7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row>
    <row r="179" spans="1:27" x14ac:dyDescent="0.2">
      <c r="A179" s="74"/>
      <c r="B179" s="75"/>
      <c r="C179" s="7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row>
    <row r="180" spans="1:27" x14ac:dyDescent="0.2">
      <c r="A180" s="74"/>
      <c r="B180" s="75"/>
      <c r="C180" s="7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row>
    <row r="181" spans="1:27" x14ac:dyDescent="0.2">
      <c r="A181" s="74"/>
      <c r="B181" s="75"/>
      <c r="C181" s="7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row>
    <row r="182" spans="1:27" x14ac:dyDescent="0.2">
      <c r="A182" s="74"/>
      <c r="B182" s="75"/>
      <c r="C182" s="7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row>
    <row r="183" spans="1:27" x14ac:dyDescent="0.2">
      <c r="A183" s="74"/>
      <c r="B183" s="75"/>
      <c r="C183" s="7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row>
    <row r="184" spans="1:27" x14ac:dyDescent="0.2">
      <c r="A184" s="74"/>
      <c r="B184" s="75"/>
      <c r="C184" s="7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row>
    <row r="185" spans="1:27" x14ac:dyDescent="0.2">
      <c r="A185" s="74"/>
      <c r="B185" s="75"/>
      <c r="C185" s="7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row>
    <row r="186" spans="1:27" x14ac:dyDescent="0.2">
      <c r="A186" s="74"/>
      <c r="B186" s="75"/>
      <c r="C186" s="7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row>
    <row r="187" spans="1:27" x14ac:dyDescent="0.2">
      <c r="A187" s="74"/>
      <c r="B187" s="75"/>
      <c r="C187" s="7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row>
    <row r="188" spans="1:27" x14ac:dyDescent="0.2">
      <c r="A188" s="74"/>
      <c r="B188" s="75"/>
      <c r="C188" s="7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row>
    <row r="189" spans="1:27" x14ac:dyDescent="0.2">
      <c r="A189" s="74"/>
      <c r="B189" s="75"/>
      <c r="C189" s="7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row>
    <row r="190" spans="1:27" x14ac:dyDescent="0.2">
      <c r="A190" s="74"/>
      <c r="B190" s="75"/>
      <c r="C190" s="7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row>
    <row r="191" spans="1:27" x14ac:dyDescent="0.2">
      <c r="A191" s="74"/>
      <c r="B191" s="75"/>
      <c r="C191" s="7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row>
    <row r="192" spans="1:27" x14ac:dyDescent="0.2">
      <c r="A192" s="74"/>
      <c r="B192" s="75"/>
      <c r="C192" s="7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row>
    <row r="193" spans="1:27" x14ac:dyDescent="0.2">
      <c r="A193" s="74"/>
      <c r="B193" s="75"/>
      <c r="C193" s="7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row>
    <row r="194" spans="1:27" x14ac:dyDescent="0.2">
      <c r="A194" s="74"/>
      <c r="B194" s="75"/>
      <c r="C194" s="7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row>
    <row r="195" spans="1:27" x14ac:dyDescent="0.2">
      <c r="A195" s="74"/>
      <c r="B195" s="75"/>
      <c r="C195" s="7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row>
    <row r="196" spans="1:27" x14ac:dyDescent="0.2">
      <c r="A196" s="74"/>
      <c r="B196" s="75"/>
      <c r="C196" s="7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row>
    <row r="197" spans="1:27" x14ac:dyDescent="0.2">
      <c r="A197" s="74"/>
      <c r="B197" s="75"/>
      <c r="C197" s="7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row>
    <row r="198" spans="1:27" x14ac:dyDescent="0.2">
      <c r="A198" s="74"/>
      <c r="B198" s="75"/>
      <c r="C198" s="7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row>
    <row r="199" spans="1:27" x14ac:dyDescent="0.2">
      <c r="A199" s="74"/>
      <c r="B199" s="75"/>
      <c r="C199" s="7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row>
    <row r="200" spans="1:27" x14ac:dyDescent="0.2">
      <c r="A200" s="74"/>
      <c r="B200" s="75"/>
      <c r="C200" s="7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row>
    <row r="201" spans="1:27" x14ac:dyDescent="0.2">
      <c r="A201" s="74"/>
      <c r="B201" s="75"/>
      <c r="C201" s="7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row>
    <row r="202" spans="1:27" x14ac:dyDescent="0.2">
      <c r="A202" s="74"/>
      <c r="B202" s="75"/>
      <c r="C202" s="7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row>
    <row r="203" spans="1:27" x14ac:dyDescent="0.2">
      <c r="A203" s="74"/>
      <c r="B203" s="75"/>
      <c r="C203" s="7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row>
    <row r="204" spans="1:27" x14ac:dyDescent="0.2">
      <c r="A204" s="74"/>
      <c r="B204" s="75"/>
      <c r="C204" s="7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row>
    <row r="205" spans="1:27" x14ac:dyDescent="0.2">
      <c r="A205" s="74"/>
      <c r="B205" s="75"/>
      <c r="C205" s="7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row>
    <row r="206" spans="1:27" x14ac:dyDescent="0.2">
      <c r="A206" s="74"/>
      <c r="B206" s="75"/>
      <c r="C206" s="7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row>
    <row r="207" spans="1:27" x14ac:dyDescent="0.2">
      <c r="A207" s="74"/>
      <c r="B207" s="75"/>
      <c r="C207" s="7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row>
    <row r="208" spans="1:27" x14ac:dyDescent="0.2">
      <c r="A208" s="74"/>
      <c r="B208" s="75"/>
      <c r="C208" s="7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row>
    <row r="209" spans="1:27" x14ac:dyDescent="0.2">
      <c r="A209" s="74"/>
      <c r="B209" s="75"/>
      <c r="C209" s="7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row>
    <row r="210" spans="1:27" x14ac:dyDescent="0.2">
      <c r="A210" s="74"/>
      <c r="B210" s="75"/>
      <c r="C210" s="7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row>
    <row r="211" spans="1:27" x14ac:dyDescent="0.2">
      <c r="A211" s="74"/>
      <c r="B211" s="75"/>
      <c r="C211" s="7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row>
    <row r="212" spans="1:27" x14ac:dyDescent="0.2">
      <c r="A212" s="74"/>
      <c r="B212" s="75"/>
      <c r="C212" s="7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row>
    <row r="213" spans="1:27" x14ac:dyDescent="0.2">
      <c r="A213" s="74"/>
      <c r="B213" s="75"/>
      <c r="C213" s="7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row>
    <row r="214" spans="1:27" x14ac:dyDescent="0.2">
      <c r="A214" s="74"/>
      <c r="B214" s="75"/>
      <c r="C214" s="7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row>
    <row r="215" spans="1:27" x14ac:dyDescent="0.2">
      <c r="A215" s="74"/>
      <c r="B215" s="75"/>
      <c r="C215" s="7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row>
    <row r="216" spans="1:27" x14ac:dyDescent="0.2">
      <c r="A216" s="74"/>
      <c r="B216" s="75"/>
      <c r="C216" s="7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row>
    <row r="217" spans="1:27" x14ac:dyDescent="0.2">
      <c r="A217" s="74"/>
      <c r="B217" s="75"/>
      <c r="C217" s="7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row>
    <row r="218" spans="1:27" x14ac:dyDescent="0.2">
      <c r="A218" s="74"/>
      <c r="B218" s="75"/>
      <c r="C218" s="7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row>
    <row r="219" spans="1:27" x14ac:dyDescent="0.2">
      <c r="A219" s="74"/>
      <c r="B219" s="75"/>
      <c r="C219" s="7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row>
    <row r="220" spans="1:27" x14ac:dyDescent="0.2">
      <c r="A220" s="74"/>
      <c r="B220" s="75"/>
      <c r="C220" s="7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row>
    <row r="221" spans="1:27" x14ac:dyDescent="0.2">
      <c r="A221" s="74"/>
      <c r="B221" s="75"/>
      <c r="C221" s="7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row>
    <row r="222" spans="1:27" x14ac:dyDescent="0.2">
      <c r="A222" s="74"/>
      <c r="B222" s="75"/>
      <c r="C222" s="7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row>
    <row r="223" spans="1:27" x14ac:dyDescent="0.2">
      <c r="A223" s="74"/>
      <c r="B223" s="75"/>
      <c r="C223" s="7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row>
    <row r="224" spans="1:27" x14ac:dyDescent="0.2">
      <c r="A224" s="74"/>
      <c r="B224" s="75"/>
      <c r="C224" s="7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row>
    <row r="225" spans="1:27" x14ac:dyDescent="0.2">
      <c r="A225" s="74"/>
      <c r="B225" s="75"/>
      <c r="C225" s="7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row>
    <row r="226" spans="1:27" x14ac:dyDescent="0.2">
      <c r="A226" s="74"/>
      <c r="B226" s="75"/>
      <c r="C226" s="7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row>
    <row r="227" spans="1:27" x14ac:dyDescent="0.2">
      <c r="A227" s="74"/>
      <c r="B227" s="75"/>
      <c r="C227" s="7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row>
    <row r="228" spans="1:27" x14ac:dyDescent="0.2">
      <c r="A228" s="74"/>
      <c r="B228" s="75"/>
      <c r="C228" s="7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row>
    <row r="229" spans="1:27" x14ac:dyDescent="0.2">
      <c r="A229" s="74"/>
      <c r="B229" s="75"/>
      <c r="C229" s="7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row>
    <row r="230" spans="1:27" x14ac:dyDescent="0.2">
      <c r="A230" s="74"/>
      <c r="B230" s="75"/>
      <c r="C230" s="7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row>
    <row r="231" spans="1:27" x14ac:dyDescent="0.2">
      <c r="A231" s="74"/>
      <c r="B231" s="75"/>
      <c r="C231" s="7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row>
    <row r="232" spans="1:27" x14ac:dyDescent="0.2">
      <c r="A232" s="74"/>
      <c r="B232" s="75"/>
      <c r="C232" s="7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row>
    <row r="233" spans="1:27" x14ac:dyDescent="0.2">
      <c r="A233" s="74"/>
      <c r="B233" s="75"/>
      <c r="C233" s="7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row>
    <row r="234" spans="1:27" x14ac:dyDescent="0.2">
      <c r="A234" s="74"/>
      <c r="B234" s="75"/>
      <c r="C234" s="7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row>
    <row r="235" spans="1:27" x14ac:dyDescent="0.2">
      <c r="A235" s="74"/>
      <c r="B235" s="75"/>
      <c r="C235" s="7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row>
    <row r="236" spans="1:27" x14ac:dyDescent="0.2">
      <c r="A236" s="74"/>
      <c r="B236" s="75"/>
      <c r="C236" s="7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row>
    <row r="237" spans="1:27" x14ac:dyDescent="0.2">
      <c r="A237" s="74"/>
      <c r="B237" s="75"/>
      <c r="C237" s="7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row>
    <row r="238" spans="1:27" x14ac:dyDescent="0.2">
      <c r="A238" s="74"/>
      <c r="B238" s="75"/>
      <c r="C238" s="7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row>
    <row r="239" spans="1:27" x14ac:dyDescent="0.2">
      <c r="A239" s="74"/>
      <c r="B239" s="75"/>
      <c r="C239" s="7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row>
    <row r="240" spans="1:27" x14ac:dyDescent="0.2">
      <c r="A240" s="74"/>
      <c r="B240" s="75"/>
      <c r="C240" s="7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row>
    <row r="241" spans="1:27" x14ac:dyDescent="0.2">
      <c r="A241" s="74"/>
      <c r="B241" s="75"/>
      <c r="C241" s="7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row>
    <row r="242" spans="1:27" x14ac:dyDescent="0.2">
      <c r="A242" s="74"/>
      <c r="B242" s="75"/>
      <c r="C242" s="7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row>
    <row r="243" spans="1:27" x14ac:dyDescent="0.2">
      <c r="A243" s="74"/>
      <c r="B243" s="75"/>
      <c r="C243" s="7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row>
    <row r="244" spans="1:27" x14ac:dyDescent="0.2">
      <c r="A244" s="74"/>
      <c r="B244" s="75"/>
      <c r="C244" s="7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row>
    <row r="245" spans="1:27" x14ac:dyDescent="0.2">
      <c r="A245" s="74"/>
      <c r="B245" s="75"/>
      <c r="C245" s="7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row>
    <row r="246" spans="1:27" x14ac:dyDescent="0.2">
      <c r="A246" s="74"/>
      <c r="B246" s="75"/>
      <c r="C246" s="7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row>
    <row r="247" spans="1:27" x14ac:dyDescent="0.2">
      <c r="A247" s="74"/>
      <c r="B247" s="75"/>
      <c r="C247" s="7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row>
    <row r="248" spans="1:27" x14ac:dyDescent="0.2">
      <c r="A248" s="74"/>
      <c r="B248" s="75"/>
      <c r="C248" s="7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row>
    <row r="249" spans="1:27" x14ac:dyDescent="0.2">
      <c r="A249" s="74"/>
      <c r="B249" s="75"/>
      <c r="C249" s="7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row>
    <row r="250" spans="1:27" x14ac:dyDescent="0.2">
      <c r="A250" s="74"/>
      <c r="B250" s="75"/>
      <c r="C250" s="7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row>
    <row r="251" spans="1:27" x14ac:dyDescent="0.2">
      <c r="A251" s="74"/>
      <c r="B251" s="75"/>
      <c r="C251" s="7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row>
    <row r="252" spans="1:27" x14ac:dyDescent="0.2">
      <c r="A252" s="74"/>
      <c r="B252" s="75"/>
      <c r="C252" s="7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row>
    <row r="253" spans="1:27" x14ac:dyDescent="0.2">
      <c r="A253" s="74"/>
      <c r="B253" s="75"/>
      <c r="C253" s="7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row>
    <row r="254" spans="1:27" x14ac:dyDescent="0.2">
      <c r="A254" s="74"/>
      <c r="B254" s="75"/>
      <c r="C254" s="7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row>
    <row r="255" spans="1:27" x14ac:dyDescent="0.2">
      <c r="A255" s="74"/>
      <c r="B255" s="75"/>
      <c r="C255" s="7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row>
    <row r="256" spans="1:27" x14ac:dyDescent="0.2">
      <c r="A256" s="74"/>
      <c r="B256" s="75"/>
      <c r="C256" s="7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row>
    <row r="257" spans="1:27" x14ac:dyDescent="0.2">
      <c r="A257" s="74"/>
      <c r="B257" s="75"/>
      <c r="C257" s="7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row>
    <row r="258" spans="1:27" x14ac:dyDescent="0.2">
      <c r="A258" s="74"/>
      <c r="B258" s="75"/>
      <c r="C258" s="7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row>
    <row r="259" spans="1:27" x14ac:dyDescent="0.2">
      <c r="A259" s="74"/>
      <c r="B259" s="75"/>
      <c r="C259" s="7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row>
    <row r="260" spans="1:27" x14ac:dyDescent="0.2">
      <c r="A260" s="74"/>
      <c r="B260" s="75"/>
      <c r="C260" s="7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row>
    <row r="261" spans="1:27" x14ac:dyDescent="0.2">
      <c r="A261" s="74"/>
      <c r="B261" s="75"/>
      <c r="C261" s="7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row>
    <row r="262" spans="1:27" x14ac:dyDescent="0.2">
      <c r="A262" s="74"/>
      <c r="B262" s="75"/>
      <c r="C262" s="7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row>
    <row r="263" spans="1:27" x14ac:dyDescent="0.2">
      <c r="A263" s="74"/>
      <c r="B263" s="75"/>
      <c r="C263" s="7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row>
    <row r="264" spans="1:27" x14ac:dyDescent="0.2">
      <c r="A264" s="74"/>
      <c r="B264" s="75"/>
      <c r="C264" s="7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row>
    <row r="265" spans="1:27" x14ac:dyDescent="0.2">
      <c r="A265" s="74"/>
      <c r="B265" s="75"/>
      <c r="C265" s="7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row>
    <row r="266" spans="1:27" x14ac:dyDescent="0.2">
      <c r="A266" s="74"/>
      <c r="B266" s="75"/>
      <c r="C266" s="7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row>
    <row r="267" spans="1:27" x14ac:dyDescent="0.2">
      <c r="A267" s="74"/>
      <c r="B267" s="75"/>
      <c r="C267" s="7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row>
    <row r="268" spans="1:27" x14ac:dyDescent="0.2">
      <c r="A268" s="74"/>
      <c r="B268" s="75"/>
      <c r="C268" s="7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row>
    <row r="269" spans="1:27" x14ac:dyDescent="0.2">
      <c r="A269" s="74"/>
      <c r="B269" s="75"/>
      <c r="C269" s="7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row>
    <row r="270" spans="1:27" x14ac:dyDescent="0.2">
      <c r="A270" s="74"/>
      <c r="B270" s="75"/>
      <c r="C270" s="7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row>
    <row r="271" spans="1:27" x14ac:dyDescent="0.2">
      <c r="A271" s="74"/>
      <c r="B271" s="75"/>
      <c r="C271" s="7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row>
    <row r="272" spans="1:27" x14ac:dyDescent="0.2">
      <c r="A272" s="74"/>
      <c r="B272" s="75"/>
      <c r="C272" s="7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row>
    <row r="273" spans="1:27" x14ac:dyDescent="0.2">
      <c r="A273" s="74"/>
      <c r="B273" s="75"/>
      <c r="C273" s="7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row>
    <row r="274" spans="1:27" x14ac:dyDescent="0.2">
      <c r="A274" s="74"/>
      <c r="B274" s="75"/>
      <c r="C274" s="7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row>
    <row r="275" spans="1:27" x14ac:dyDescent="0.2">
      <c r="A275" s="74"/>
      <c r="B275" s="75"/>
      <c r="C275" s="7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row>
    <row r="276" spans="1:27" x14ac:dyDescent="0.2">
      <c r="A276" s="74"/>
      <c r="B276" s="75"/>
      <c r="C276" s="7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row>
    <row r="277" spans="1:27" x14ac:dyDescent="0.2">
      <c r="A277" s="74"/>
      <c r="B277" s="75"/>
      <c r="C277" s="7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row>
    <row r="278" spans="1:27" x14ac:dyDescent="0.2">
      <c r="A278" s="74"/>
      <c r="B278" s="75"/>
      <c r="C278" s="7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row>
    <row r="279" spans="1:27" x14ac:dyDescent="0.2">
      <c r="A279" s="74"/>
      <c r="B279" s="75"/>
      <c r="C279" s="7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row>
    <row r="280" spans="1:27" x14ac:dyDescent="0.2">
      <c r="A280" s="74"/>
      <c r="B280" s="75"/>
      <c r="C280" s="7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row>
    <row r="281" spans="1:27" x14ac:dyDescent="0.2">
      <c r="A281" s="74"/>
      <c r="B281" s="75"/>
      <c r="C281" s="7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row>
    <row r="282" spans="1:27" x14ac:dyDescent="0.2">
      <c r="A282" s="74"/>
      <c r="B282" s="75"/>
      <c r="C282" s="7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row>
    <row r="283" spans="1:27" x14ac:dyDescent="0.2">
      <c r="A283" s="74"/>
      <c r="B283" s="75"/>
      <c r="C283" s="7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row>
    <row r="284" spans="1:27" x14ac:dyDescent="0.2">
      <c r="A284" s="74"/>
      <c r="B284" s="75"/>
      <c r="C284" s="7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row>
    <row r="285" spans="1:27" x14ac:dyDescent="0.2">
      <c r="A285" s="74"/>
      <c r="B285" s="75"/>
      <c r="C285" s="7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row>
    <row r="286" spans="1:27" x14ac:dyDescent="0.2">
      <c r="A286" s="74"/>
      <c r="B286" s="75"/>
      <c r="C286" s="7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row>
    <row r="287" spans="1:27" x14ac:dyDescent="0.2">
      <c r="A287" s="74"/>
      <c r="B287" s="75"/>
      <c r="C287" s="7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row>
    <row r="288" spans="1:27" x14ac:dyDescent="0.2">
      <c r="A288" s="74"/>
      <c r="B288" s="75"/>
      <c r="C288" s="7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row>
    <row r="289" spans="1:27" x14ac:dyDescent="0.2">
      <c r="A289" s="74"/>
      <c r="B289" s="75"/>
      <c r="C289" s="7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row>
    <row r="290" spans="1:27" x14ac:dyDescent="0.2">
      <c r="A290" s="74"/>
      <c r="B290" s="75"/>
      <c r="C290" s="7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row>
    <row r="291" spans="1:27" x14ac:dyDescent="0.2">
      <c r="A291" s="74"/>
      <c r="B291" s="75"/>
      <c r="C291" s="7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row>
    <row r="292" spans="1:27" x14ac:dyDescent="0.2">
      <c r="A292" s="74"/>
      <c r="B292" s="75"/>
      <c r="C292" s="7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row>
    <row r="293" spans="1:27" x14ac:dyDescent="0.2">
      <c r="A293" s="74"/>
      <c r="B293" s="75"/>
      <c r="C293" s="7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row>
    <row r="294" spans="1:27" x14ac:dyDescent="0.2">
      <c r="A294" s="74"/>
      <c r="B294" s="75"/>
      <c r="C294" s="7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row>
    <row r="295" spans="1:27" x14ac:dyDescent="0.2">
      <c r="A295" s="74"/>
      <c r="B295" s="75"/>
      <c r="C295" s="7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row>
    <row r="296" spans="1:27" x14ac:dyDescent="0.2">
      <c r="A296" s="74"/>
      <c r="B296" s="75"/>
      <c r="C296" s="7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row>
    <row r="297" spans="1:27" x14ac:dyDescent="0.2">
      <c r="A297" s="74"/>
      <c r="B297" s="75"/>
      <c r="C297" s="7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row>
    <row r="298" spans="1:27" x14ac:dyDescent="0.2">
      <c r="A298" s="74"/>
      <c r="B298" s="75"/>
      <c r="C298" s="7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row>
    <row r="299" spans="1:27" x14ac:dyDescent="0.2">
      <c r="A299" s="74"/>
      <c r="B299" s="75"/>
      <c r="C299" s="7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row>
    <row r="300" spans="1:27" x14ac:dyDescent="0.2">
      <c r="A300" s="74"/>
      <c r="B300" s="75"/>
      <c r="C300" s="7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row>
    <row r="301" spans="1:27" x14ac:dyDescent="0.2">
      <c r="A301" s="74"/>
      <c r="B301" s="75"/>
      <c r="C301" s="7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row>
    <row r="302" spans="1:27" x14ac:dyDescent="0.2">
      <c r="A302" s="74"/>
      <c r="B302" s="75"/>
      <c r="C302" s="7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row>
    <row r="303" spans="1:27" x14ac:dyDescent="0.2">
      <c r="A303" s="74"/>
      <c r="B303" s="75"/>
      <c r="C303" s="7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row>
    <row r="304" spans="1:27" x14ac:dyDescent="0.2">
      <c r="A304" s="74"/>
      <c r="B304" s="75"/>
      <c r="C304" s="7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row>
    <row r="305" spans="1:27" x14ac:dyDescent="0.2">
      <c r="A305" s="74"/>
      <c r="B305" s="75"/>
      <c r="C305" s="7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row>
    <row r="306" spans="1:27" x14ac:dyDescent="0.2">
      <c r="A306" s="74"/>
      <c r="B306" s="75"/>
      <c r="C306" s="7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row>
    <row r="307" spans="1:27" x14ac:dyDescent="0.2">
      <c r="A307" s="74"/>
      <c r="B307" s="75"/>
      <c r="C307" s="7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row>
    <row r="308" spans="1:27" x14ac:dyDescent="0.2">
      <c r="A308" s="74"/>
      <c r="B308" s="75"/>
      <c r="C308" s="7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row>
    <row r="309" spans="1:27" x14ac:dyDescent="0.2">
      <c r="A309" s="74"/>
      <c r="B309" s="75"/>
      <c r="C309" s="7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row>
    <row r="310" spans="1:27" x14ac:dyDescent="0.2">
      <c r="A310" s="74"/>
      <c r="B310" s="75"/>
      <c r="C310" s="7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row>
    <row r="311" spans="1:27" x14ac:dyDescent="0.2">
      <c r="A311" s="74"/>
      <c r="B311" s="75"/>
      <c r="C311" s="7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row>
    <row r="312" spans="1:27" x14ac:dyDescent="0.2">
      <c r="A312" s="74"/>
      <c r="B312" s="75"/>
      <c r="C312" s="7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row>
    <row r="313" spans="1:27" x14ac:dyDescent="0.2">
      <c r="A313" s="74"/>
      <c r="B313" s="75"/>
      <c r="C313" s="7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row>
    <row r="314" spans="1:27" x14ac:dyDescent="0.2">
      <c r="A314" s="74"/>
      <c r="B314" s="75"/>
      <c r="C314" s="7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row>
    <row r="315" spans="1:27" x14ac:dyDescent="0.2">
      <c r="A315" s="74"/>
      <c r="B315" s="75"/>
      <c r="C315" s="7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row>
    <row r="316" spans="1:27" x14ac:dyDescent="0.2">
      <c r="A316" s="74"/>
      <c r="B316" s="75"/>
      <c r="C316" s="7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row>
    <row r="317" spans="1:27" x14ac:dyDescent="0.2">
      <c r="A317" s="74"/>
      <c r="B317" s="75"/>
      <c r="C317" s="7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row>
    <row r="318" spans="1:27" x14ac:dyDescent="0.2">
      <c r="A318" s="74"/>
      <c r="B318" s="75"/>
      <c r="C318" s="7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row>
    <row r="319" spans="1:27" x14ac:dyDescent="0.2">
      <c r="A319" s="74"/>
      <c r="B319" s="75"/>
      <c r="C319" s="7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row>
    <row r="320" spans="1:27" x14ac:dyDescent="0.2">
      <c r="A320" s="74"/>
      <c r="B320" s="75"/>
      <c r="C320" s="7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row>
    <row r="321" spans="1:27" x14ac:dyDescent="0.2">
      <c r="A321" s="74"/>
      <c r="B321" s="75"/>
      <c r="C321" s="7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row>
    <row r="322" spans="1:27" x14ac:dyDescent="0.2">
      <c r="A322" s="74"/>
      <c r="B322" s="75"/>
      <c r="C322" s="7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row>
    <row r="323" spans="1:27" x14ac:dyDescent="0.2">
      <c r="A323" s="74"/>
      <c r="B323" s="75"/>
      <c r="C323" s="7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row>
    <row r="324" spans="1:27" x14ac:dyDescent="0.2">
      <c r="A324" s="74"/>
      <c r="B324" s="75"/>
      <c r="C324" s="7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row>
    <row r="325" spans="1:27" x14ac:dyDescent="0.2">
      <c r="A325" s="74"/>
      <c r="B325" s="75"/>
      <c r="C325" s="7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row>
    <row r="326" spans="1:27" x14ac:dyDescent="0.2">
      <c r="A326" s="74"/>
      <c r="B326" s="75"/>
      <c r="C326" s="7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row>
    <row r="327" spans="1:27" x14ac:dyDescent="0.2">
      <c r="A327" s="74"/>
      <c r="B327" s="75"/>
      <c r="C327" s="7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row>
    <row r="328" spans="1:27" x14ac:dyDescent="0.2">
      <c r="A328" s="74"/>
      <c r="B328" s="75"/>
      <c r="C328" s="7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row>
    <row r="329" spans="1:27" x14ac:dyDescent="0.2">
      <c r="A329" s="74"/>
      <c r="B329" s="75"/>
      <c r="C329" s="7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row>
    <row r="330" spans="1:27" x14ac:dyDescent="0.2">
      <c r="A330" s="74"/>
      <c r="B330" s="75"/>
      <c r="C330" s="7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row>
    <row r="331" spans="1:27" x14ac:dyDescent="0.2">
      <c r="A331" s="74"/>
      <c r="B331" s="75"/>
      <c r="C331" s="7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row>
    <row r="332" spans="1:27" x14ac:dyDescent="0.2">
      <c r="A332" s="74"/>
      <c r="B332" s="75"/>
      <c r="C332" s="7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row>
    <row r="333" spans="1:27" x14ac:dyDescent="0.2">
      <c r="A333" s="74"/>
      <c r="B333" s="75"/>
      <c r="C333" s="7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row>
    <row r="334" spans="1:27" x14ac:dyDescent="0.2">
      <c r="A334" s="74"/>
      <c r="B334" s="75"/>
      <c r="C334" s="7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row>
    <row r="335" spans="1:27" x14ac:dyDescent="0.2">
      <c r="A335" s="74"/>
      <c r="B335" s="75"/>
      <c r="C335" s="7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row>
    <row r="336" spans="1:27" x14ac:dyDescent="0.2">
      <c r="A336" s="74"/>
      <c r="B336" s="75"/>
      <c r="C336" s="7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row>
    <row r="337" spans="1:27" x14ac:dyDescent="0.2">
      <c r="A337" s="74"/>
      <c r="B337" s="75"/>
      <c r="C337" s="7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row>
    <row r="338" spans="1:27" x14ac:dyDescent="0.2">
      <c r="A338" s="74"/>
      <c r="B338" s="75"/>
      <c r="C338" s="7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row>
    <row r="339" spans="1:27" x14ac:dyDescent="0.2">
      <c r="A339" s="74"/>
      <c r="B339" s="75"/>
      <c r="C339" s="7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row>
    <row r="340" spans="1:27" x14ac:dyDescent="0.2">
      <c r="A340" s="74"/>
      <c r="B340" s="75"/>
      <c r="C340" s="7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row>
    <row r="341" spans="1:27" x14ac:dyDescent="0.2">
      <c r="A341" s="74"/>
      <c r="B341" s="75"/>
      <c r="C341" s="7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row>
    <row r="342" spans="1:27" x14ac:dyDescent="0.2">
      <c r="A342" s="74"/>
      <c r="B342" s="75"/>
      <c r="C342" s="7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row>
    <row r="343" spans="1:27" x14ac:dyDescent="0.2">
      <c r="A343" s="74"/>
      <c r="B343" s="75"/>
      <c r="C343" s="7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row>
    <row r="344" spans="1:27" x14ac:dyDescent="0.2">
      <c r="A344" s="74"/>
      <c r="B344" s="75"/>
      <c r="C344" s="7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row>
    <row r="345" spans="1:27" x14ac:dyDescent="0.2">
      <c r="A345" s="74"/>
      <c r="B345" s="75"/>
      <c r="C345" s="7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row>
    <row r="346" spans="1:27" x14ac:dyDescent="0.2">
      <c r="A346" s="74"/>
      <c r="B346" s="75"/>
      <c r="C346" s="7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row>
    <row r="347" spans="1:27" x14ac:dyDescent="0.2">
      <c r="A347" s="74"/>
      <c r="B347" s="75"/>
      <c r="C347" s="7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row>
    <row r="348" spans="1:27" x14ac:dyDescent="0.2">
      <c r="A348" s="74"/>
      <c r="B348" s="75"/>
      <c r="C348" s="7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row>
    <row r="349" spans="1:27" x14ac:dyDescent="0.2">
      <c r="A349" s="74"/>
      <c r="B349" s="75"/>
      <c r="C349" s="7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row>
    <row r="350" spans="1:27" x14ac:dyDescent="0.2">
      <c r="A350" s="74"/>
      <c r="B350" s="75"/>
      <c r="C350" s="7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row>
    <row r="351" spans="1:27" x14ac:dyDescent="0.2">
      <c r="A351" s="74"/>
      <c r="B351" s="75"/>
      <c r="C351" s="7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row>
    <row r="352" spans="1:27" x14ac:dyDescent="0.2">
      <c r="A352" s="74"/>
      <c r="B352" s="75"/>
      <c r="C352" s="7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row>
    <row r="353" spans="1:27" x14ac:dyDescent="0.2">
      <c r="A353" s="74"/>
      <c r="B353" s="75"/>
      <c r="C353" s="7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row>
    <row r="354" spans="1:27" x14ac:dyDescent="0.2">
      <c r="A354" s="74"/>
      <c r="B354" s="75"/>
      <c r="C354" s="7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row>
    <row r="355" spans="1:27" x14ac:dyDescent="0.2">
      <c r="A355" s="74"/>
      <c r="B355" s="75"/>
      <c r="C355" s="7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row>
    <row r="356" spans="1:27" x14ac:dyDescent="0.2">
      <c r="A356" s="74"/>
      <c r="B356" s="75"/>
      <c r="C356" s="7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row>
    <row r="357" spans="1:27" x14ac:dyDescent="0.2">
      <c r="A357" s="74"/>
      <c r="B357" s="75"/>
      <c r="C357" s="7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row>
    <row r="358" spans="1:27" x14ac:dyDescent="0.2">
      <c r="A358" s="74"/>
      <c r="B358" s="75"/>
      <c r="C358" s="7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row>
    <row r="359" spans="1:27" x14ac:dyDescent="0.2">
      <c r="A359" s="74"/>
      <c r="B359" s="75"/>
      <c r="C359" s="7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row>
    <row r="360" spans="1:27" x14ac:dyDescent="0.2">
      <c r="A360" s="74"/>
      <c r="B360" s="75"/>
      <c r="C360" s="7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row>
    <row r="361" spans="1:27" x14ac:dyDescent="0.2">
      <c r="A361" s="74"/>
      <c r="B361" s="75"/>
      <c r="C361" s="7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row>
    <row r="362" spans="1:27" x14ac:dyDescent="0.2">
      <c r="A362" s="74"/>
      <c r="B362" s="75"/>
      <c r="C362" s="7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row>
    <row r="363" spans="1:27" x14ac:dyDescent="0.2">
      <c r="A363" s="74"/>
      <c r="B363" s="75"/>
      <c r="C363" s="7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row>
    <row r="364" spans="1:27" x14ac:dyDescent="0.2">
      <c r="A364" s="74"/>
      <c r="B364" s="75"/>
      <c r="C364" s="7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row>
    <row r="365" spans="1:27" x14ac:dyDescent="0.2">
      <c r="A365" s="74"/>
      <c r="B365" s="75"/>
      <c r="C365" s="7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row>
    <row r="366" spans="1:27" x14ac:dyDescent="0.2">
      <c r="A366" s="74"/>
      <c r="B366" s="75"/>
      <c r="C366" s="7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row>
    <row r="367" spans="1:27" x14ac:dyDescent="0.2">
      <c r="A367" s="74"/>
      <c r="B367" s="75"/>
      <c r="C367" s="7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row>
    <row r="368" spans="1:27" x14ac:dyDescent="0.2">
      <c r="A368" s="74"/>
      <c r="B368" s="75"/>
      <c r="C368" s="7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row>
    <row r="369" spans="1:27" x14ac:dyDescent="0.2">
      <c r="A369" s="74"/>
      <c r="B369" s="75"/>
      <c r="C369" s="7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row>
    <row r="370" spans="1:27" x14ac:dyDescent="0.2">
      <c r="A370" s="74"/>
      <c r="B370" s="75"/>
      <c r="C370" s="7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row>
    <row r="371" spans="1:27" x14ac:dyDescent="0.2">
      <c r="A371" s="74"/>
      <c r="B371" s="75"/>
      <c r="C371" s="7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row>
    <row r="372" spans="1:27" x14ac:dyDescent="0.2">
      <c r="A372" s="74"/>
      <c r="B372" s="75"/>
      <c r="C372" s="7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row>
    <row r="373" spans="1:27" x14ac:dyDescent="0.2">
      <c r="A373" s="74"/>
      <c r="B373" s="75"/>
      <c r="C373" s="7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row>
    <row r="374" spans="1:27" x14ac:dyDescent="0.2">
      <c r="A374" s="74"/>
      <c r="B374" s="75"/>
      <c r="C374" s="7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row>
    <row r="375" spans="1:27" x14ac:dyDescent="0.2">
      <c r="A375" s="74"/>
      <c r="B375" s="75"/>
      <c r="C375" s="7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row>
    <row r="376" spans="1:27" x14ac:dyDescent="0.2">
      <c r="A376" s="74"/>
      <c r="B376" s="75"/>
      <c r="C376" s="7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row>
    <row r="377" spans="1:27" x14ac:dyDescent="0.2">
      <c r="A377" s="74"/>
      <c r="B377" s="75"/>
      <c r="C377" s="7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row>
    <row r="378" spans="1:27" x14ac:dyDescent="0.2">
      <c r="A378" s="74"/>
      <c r="B378" s="75"/>
      <c r="C378" s="7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row>
    <row r="379" spans="1:27" x14ac:dyDescent="0.2">
      <c r="A379" s="74"/>
      <c r="B379" s="75"/>
      <c r="C379" s="7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row>
    <row r="380" spans="1:27" x14ac:dyDescent="0.2">
      <c r="A380" s="74"/>
      <c r="B380" s="75"/>
      <c r="C380" s="7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row>
    <row r="381" spans="1:27" x14ac:dyDescent="0.2">
      <c r="A381" s="74"/>
      <c r="B381" s="75"/>
      <c r="C381" s="7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row>
    <row r="382" spans="1:27" x14ac:dyDescent="0.2">
      <c r="A382" s="74"/>
      <c r="B382" s="75"/>
      <c r="C382" s="7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row>
    <row r="383" spans="1:27" x14ac:dyDescent="0.2">
      <c r="A383" s="74"/>
      <c r="B383" s="75"/>
      <c r="C383" s="7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row>
    <row r="384" spans="1:27" x14ac:dyDescent="0.2">
      <c r="A384" s="74"/>
      <c r="B384" s="75"/>
      <c r="C384" s="7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row>
    <row r="385" spans="1:27" x14ac:dyDescent="0.2">
      <c r="A385" s="74"/>
      <c r="B385" s="75"/>
      <c r="C385" s="7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row>
    <row r="386" spans="1:27" x14ac:dyDescent="0.2">
      <c r="A386" s="74"/>
      <c r="B386" s="75"/>
      <c r="C386" s="7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row>
    <row r="387" spans="1:27" x14ac:dyDescent="0.2">
      <c r="A387" s="74"/>
      <c r="B387" s="75"/>
      <c r="C387" s="7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row>
    <row r="388" spans="1:27" x14ac:dyDescent="0.2">
      <c r="A388" s="74"/>
      <c r="B388" s="75"/>
      <c r="C388" s="7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row>
    <row r="389" spans="1:27" x14ac:dyDescent="0.2">
      <c r="A389" s="74"/>
      <c r="B389" s="75"/>
      <c r="C389" s="7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row>
    <row r="390" spans="1:27" x14ac:dyDescent="0.2">
      <c r="A390" s="74"/>
      <c r="B390" s="75"/>
      <c r="C390" s="7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row>
    <row r="391" spans="1:27" x14ac:dyDescent="0.2">
      <c r="A391" s="74"/>
      <c r="B391" s="75"/>
      <c r="C391" s="7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row>
    <row r="392" spans="1:27" x14ac:dyDescent="0.2">
      <c r="A392" s="74"/>
      <c r="B392" s="75"/>
      <c r="C392" s="7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row>
    <row r="393" spans="1:27" x14ac:dyDescent="0.2">
      <c r="A393" s="74"/>
      <c r="B393" s="75"/>
      <c r="C393" s="7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row>
    <row r="394" spans="1:27" x14ac:dyDescent="0.2">
      <c r="A394" s="74"/>
      <c r="B394" s="75"/>
      <c r="C394" s="7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row>
    <row r="395" spans="1:27" x14ac:dyDescent="0.2">
      <c r="A395" s="74"/>
      <c r="B395" s="75"/>
      <c r="C395" s="7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row>
    <row r="396" spans="1:27" x14ac:dyDescent="0.2">
      <c r="A396" s="74"/>
      <c r="B396" s="75"/>
      <c r="C396" s="7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row>
    <row r="397" spans="1:27" x14ac:dyDescent="0.2">
      <c r="A397" s="74"/>
      <c r="B397" s="75"/>
      <c r="C397" s="7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row>
    <row r="398" spans="1:27" x14ac:dyDescent="0.2">
      <c r="A398" s="74"/>
      <c r="B398" s="75"/>
      <c r="C398" s="7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row>
    <row r="399" spans="1:27" x14ac:dyDescent="0.2">
      <c r="A399" s="74"/>
      <c r="B399" s="75"/>
      <c r="C399" s="7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row>
    <row r="400" spans="1:27" x14ac:dyDescent="0.2">
      <c r="A400" s="74"/>
      <c r="B400" s="75"/>
      <c r="C400" s="7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row>
    <row r="401" spans="1:27" x14ac:dyDescent="0.2">
      <c r="A401" s="74"/>
      <c r="B401" s="75"/>
      <c r="C401" s="7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row>
    <row r="402" spans="1:27" x14ac:dyDescent="0.2">
      <c r="A402" s="74"/>
      <c r="B402" s="75"/>
      <c r="C402" s="7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row>
    <row r="403" spans="1:27" x14ac:dyDescent="0.2">
      <c r="A403" s="74"/>
      <c r="B403" s="75"/>
      <c r="C403" s="7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row>
    <row r="404" spans="1:27" x14ac:dyDescent="0.2">
      <c r="A404" s="74"/>
      <c r="B404" s="75"/>
      <c r="C404" s="7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row>
    <row r="405" spans="1:27" x14ac:dyDescent="0.2">
      <c r="A405" s="74"/>
      <c r="B405" s="75"/>
      <c r="C405" s="7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row>
    <row r="406" spans="1:27" x14ac:dyDescent="0.2">
      <c r="A406" s="74"/>
      <c r="B406" s="75"/>
      <c r="C406" s="7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row>
    <row r="407" spans="1:27" x14ac:dyDescent="0.2">
      <c r="A407" s="74"/>
      <c r="B407" s="75"/>
      <c r="C407" s="7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row>
    <row r="408" spans="1:27" x14ac:dyDescent="0.2">
      <c r="A408" s="74"/>
      <c r="B408" s="75"/>
      <c r="C408" s="7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row>
    <row r="409" spans="1:27" x14ac:dyDescent="0.2">
      <c r="A409" s="74"/>
      <c r="B409" s="75"/>
      <c r="C409" s="7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row>
    <row r="410" spans="1:27" x14ac:dyDescent="0.2">
      <c r="A410" s="74"/>
      <c r="B410" s="75"/>
      <c r="C410" s="7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row>
    <row r="411" spans="1:27" x14ac:dyDescent="0.2">
      <c r="A411" s="74"/>
      <c r="B411" s="75"/>
      <c r="C411" s="7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row>
    <row r="412" spans="1:27" x14ac:dyDescent="0.2">
      <c r="A412" s="74"/>
      <c r="B412" s="75"/>
      <c r="C412" s="7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row>
    <row r="413" spans="1:27" x14ac:dyDescent="0.2">
      <c r="A413" s="74"/>
      <c r="B413" s="75"/>
      <c r="C413" s="7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row>
    <row r="414" spans="1:27" x14ac:dyDescent="0.2">
      <c r="A414" s="74"/>
      <c r="B414" s="75"/>
      <c r="C414" s="7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row>
    <row r="415" spans="1:27" x14ac:dyDescent="0.2">
      <c r="A415" s="74"/>
      <c r="B415" s="75"/>
      <c r="C415" s="7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row>
    <row r="416" spans="1:27" x14ac:dyDescent="0.2">
      <c r="A416" s="74"/>
      <c r="B416" s="75"/>
      <c r="C416" s="7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row>
    <row r="417" spans="1:27" x14ac:dyDescent="0.2">
      <c r="A417" s="74"/>
      <c r="B417" s="75"/>
      <c r="C417" s="7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row>
    <row r="418" spans="1:27" x14ac:dyDescent="0.2">
      <c r="A418" s="74"/>
      <c r="B418" s="75"/>
      <c r="C418" s="7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row>
    <row r="419" spans="1:27" x14ac:dyDescent="0.2">
      <c r="A419" s="74"/>
      <c r="B419" s="75"/>
      <c r="C419" s="7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row>
    <row r="420" spans="1:27" x14ac:dyDescent="0.2">
      <c r="A420" s="74"/>
      <c r="B420" s="75"/>
      <c r="C420" s="7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row>
    <row r="421" spans="1:27" x14ac:dyDescent="0.2">
      <c r="A421" s="74"/>
      <c r="B421" s="75"/>
      <c r="C421" s="7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row>
    <row r="422" spans="1:27" x14ac:dyDescent="0.2">
      <c r="A422" s="74"/>
      <c r="B422" s="75"/>
      <c r="C422" s="7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row>
    <row r="423" spans="1:27" x14ac:dyDescent="0.2">
      <c r="A423" s="74"/>
      <c r="B423" s="75"/>
      <c r="C423" s="7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row>
    <row r="424" spans="1:27" x14ac:dyDescent="0.2">
      <c r="A424" s="74"/>
      <c r="B424" s="75"/>
      <c r="C424" s="7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row>
    <row r="425" spans="1:27" x14ac:dyDescent="0.2">
      <c r="A425" s="74"/>
      <c r="B425" s="75"/>
      <c r="C425" s="7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row>
    <row r="426" spans="1:27" x14ac:dyDescent="0.2">
      <c r="A426" s="74"/>
      <c r="B426" s="75"/>
      <c r="C426" s="7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row>
    <row r="427" spans="1:27" x14ac:dyDescent="0.2">
      <c r="A427" s="74"/>
      <c r="B427" s="75"/>
      <c r="C427" s="7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row>
    <row r="428" spans="1:27" x14ac:dyDescent="0.2">
      <c r="A428" s="74"/>
      <c r="B428" s="75"/>
      <c r="C428" s="7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row>
    <row r="429" spans="1:27" x14ac:dyDescent="0.2">
      <c r="A429" s="74"/>
      <c r="B429" s="75"/>
      <c r="C429" s="7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row>
    <row r="430" spans="1:27" x14ac:dyDescent="0.2">
      <c r="A430" s="74"/>
      <c r="B430" s="75"/>
      <c r="C430" s="7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row>
    <row r="431" spans="1:27" x14ac:dyDescent="0.2">
      <c r="A431" s="74"/>
      <c r="B431" s="75"/>
      <c r="C431" s="7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row>
    <row r="432" spans="1:27" x14ac:dyDescent="0.2">
      <c r="A432" s="74"/>
      <c r="B432" s="75"/>
      <c r="C432" s="7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row>
    <row r="433" spans="1:27" x14ac:dyDescent="0.2">
      <c r="A433" s="74"/>
      <c r="B433" s="75"/>
      <c r="C433" s="7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row>
    <row r="434" spans="1:27" x14ac:dyDescent="0.2">
      <c r="A434" s="74"/>
      <c r="B434" s="75"/>
      <c r="C434" s="7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row>
    <row r="435" spans="1:27" x14ac:dyDescent="0.2">
      <c r="A435" s="74"/>
      <c r="B435" s="75"/>
      <c r="C435" s="7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row>
    <row r="436" spans="1:27" x14ac:dyDescent="0.2">
      <c r="A436" s="74"/>
      <c r="B436" s="75"/>
      <c r="C436" s="7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row>
    <row r="437" spans="1:27" x14ac:dyDescent="0.2">
      <c r="A437" s="74"/>
      <c r="B437" s="75"/>
      <c r="C437" s="7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row>
    <row r="438" spans="1:27" x14ac:dyDescent="0.2">
      <c r="A438" s="74"/>
      <c r="B438" s="75"/>
      <c r="C438" s="7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row>
    <row r="439" spans="1:27" x14ac:dyDescent="0.2">
      <c r="A439" s="74"/>
      <c r="B439" s="75"/>
      <c r="C439" s="7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row>
    <row r="440" spans="1:27" x14ac:dyDescent="0.2">
      <c r="A440" s="74"/>
      <c r="B440" s="75"/>
      <c r="C440" s="7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row>
    <row r="441" spans="1:27" x14ac:dyDescent="0.2">
      <c r="A441" s="74"/>
      <c r="B441" s="75"/>
      <c r="C441" s="7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row>
    <row r="442" spans="1:27" x14ac:dyDescent="0.2">
      <c r="A442" s="74"/>
      <c r="B442" s="75"/>
      <c r="C442" s="7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row>
    <row r="443" spans="1:27" x14ac:dyDescent="0.2">
      <c r="A443" s="74"/>
      <c r="B443" s="75"/>
      <c r="C443" s="7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row>
    <row r="444" spans="1:27" x14ac:dyDescent="0.2">
      <c r="A444" s="74"/>
      <c r="B444" s="75"/>
      <c r="C444" s="7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row>
    <row r="445" spans="1:27" x14ac:dyDescent="0.2">
      <c r="A445" s="74"/>
      <c r="B445" s="75"/>
      <c r="C445" s="7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row>
    <row r="446" spans="1:27" x14ac:dyDescent="0.2">
      <c r="A446" s="74"/>
      <c r="B446" s="75"/>
      <c r="C446" s="7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row>
    <row r="447" spans="1:27" x14ac:dyDescent="0.2">
      <c r="A447" s="74"/>
      <c r="B447" s="75"/>
      <c r="C447" s="7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row>
    <row r="448" spans="1:27" x14ac:dyDescent="0.2">
      <c r="A448" s="74"/>
      <c r="B448" s="75"/>
      <c r="C448" s="7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row>
    <row r="449" spans="1:27" x14ac:dyDescent="0.2">
      <c r="A449" s="74"/>
      <c r="B449" s="75"/>
      <c r="C449" s="7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row>
    <row r="450" spans="1:27" x14ac:dyDescent="0.2">
      <c r="A450" s="74"/>
      <c r="B450" s="75"/>
      <c r="C450" s="7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row>
    <row r="451" spans="1:27" x14ac:dyDescent="0.2">
      <c r="A451" s="74"/>
      <c r="B451" s="75"/>
      <c r="C451" s="7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row>
    <row r="452" spans="1:27" x14ac:dyDescent="0.2">
      <c r="A452" s="74"/>
      <c r="B452" s="75"/>
      <c r="C452" s="7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row>
    <row r="453" spans="1:27" x14ac:dyDescent="0.2">
      <c r="A453" s="74"/>
      <c r="B453" s="75"/>
      <c r="C453" s="7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row>
    <row r="454" spans="1:27" x14ac:dyDescent="0.2">
      <c r="A454" s="74"/>
      <c r="B454" s="75"/>
      <c r="C454" s="7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row>
    <row r="455" spans="1:27" x14ac:dyDescent="0.2">
      <c r="A455" s="74"/>
      <c r="B455" s="75"/>
      <c r="C455" s="7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row>
    <row r="456" spans="1:27" x14ac:dyDescent="0.2">
      <c r="A456" s="74"/>
      <c r="B456" s="75"/>
      <c r="C456" s="7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row>
    <row r="457" spans="1:27" x14ac:dyDescent="0.2">
      <c r="A457" s="74"/>
      <c r="B457" s="75"/>
      <c r="C457" s="7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row>
    <row r="458" spans="1:27" x14ac:dyDescent="0.2">
      <c r="A458" s="74"/>
      <c r="B458" s="75"/>
      <c r="C458" s="7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row>
    <row r="459" spans="1:27" x14ac:dyDescent="0.2">
      <c r="A459" s="74"/>
      <c r="B459" s="75"/>
      <c r="C459" s="7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row>
    <row r="460" spans="1:27" x14ac:dyDescent="0.2">
      <c r="A460" s="74"/>
      <c r="B460" s="75"/>
      <c r="C460" s="7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row>
    <row r="461" spans="1:27" x14ac:dyDescent="0.2">
      <c r="A461" s="74"/>
      <c r="B461" s="75"/>
      <c r="C461" s="7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row>
    <row r="462" spans="1:27" x14ac:dyDescent="0.2">
      <c r="A462" s="74"/>
      <c r="B462" s="75"/>
      <c r="C462" s="7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row>
    <row r="463" spans="1:27" x14ac:dyDescent="0.2">
      <c r="A463" s="74"/>
      <c r="B463" s="75"/>
      <c r="C463" s="7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row>
    <row r="464" spans="1:27" x14ac:dyDescent="0.2">
      <c r="A464" s="74"/>
      <c r="B464" s="75"/>
      <c r="C464" s="7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row>
    <row r="465" spans="1:27" x14ac:dyDescent="0.2">
      <c r="A465" s="74"/>
      <c r="B465" s="75"/>
      <c r="C465" s="7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row>
    <row r="466" spans="1:27" x14ac:dyDescent="0.2">
      <c r="A466" s="74"/>
      <c r="B466" s="75"/>
      <c r="C466" s="7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row>
    <row r="467" spans="1:27" x14ac:dyDescent="0.2">
      <c r="A467" s="74"/>
      <c r="B467" s="75"/>
      <c r="C467" s="7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row>
    <row r="468" spans="1:27" x14ac:dyDescent="0.2">
      <c r="A468" s="74"/>
      <c r="B468" s="75"/>
      <c r="C468" s="7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row>
    <row r="469" spans="1:27" x14ac:dyDescent="0.2">
      <c r="A469" s="74"/>
      <c r="B469" s="75"/>
      <c r="C469" s="7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row>
    <row r="470" spans="1:27" x14ac:dyDescent="0.2">
      <c r="A470" s="74"/>
      <c r="B470" s="75"/>
      <c r="C470" s="7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row>
    <row r="471" spans="1:27" x14ac:dyDescent="0.2">
      <c r="A471" s="74"/>
      <c r="B471" s="75"/>
      <c r="C471" s="7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row>
    <row r="472" spans="1:27" x14ac:dyDescent="0.2">
      <c r="A472" s="74"/>
      <c r="B472" s="75"/>
      <c r="C472" s="7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row>
    <row r="473" spans="1:27" x14ac:dyDescent="0.2">
      <c r="A473" s="74"/>
      <c r="B473" s="75"/>
      <c r="C473" s="7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row>
    <row r="474" spans="1:27" x14ac:dyDescent="0.2">
      <c r="A474" s="74"/>
      <c r="B474" s="75"/>
      <c r="C474" s="7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row>
    <row r="475" spans="1:27" x14ac:dyDescent="0.2">
      <c r="A475" s="74"/>
      <c r="B475" s="75"/>
      <c r="C475" s="7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row>
    <row r="476" spans="1:27" x14ac:dyDescent="0.2">
      <c r="A476" s="74"/>
      <c r="B476" s="75"/>
      <c r="C476" s="7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row>
    <row r="477" spans="1:27" x14ac:dyDescent="0.2">
      <c r="A477" s="74"/>
      <c r="B477" s="75"/>
      <c r="C477" s="7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row>
    <row r="478" spans="1:27" x14ac:dyDescent="0.2">
      <c r="A478" s="74"/>
      <c r="B478" s="75"/>
      <c r="C478" s="7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row>
    <row r="479" spans="1:27" x14ac:dyDescent="0.2">
      <c r="A479" s="74"/>
      <c r="B479" s="75"/>
      <c r="C479" s="7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row>
    <row r="480" spans="1:27" x14ac:dyDescent="0.2">
      <c r="A480" s="74"/>
      <c r="B480" s="75"/>
      <c r="C480" s="7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row>
    <row r="481" spans="1:27" x14ac:dyDescent="0.2">
      <c r="A481" s="74"/>
      <c r="B481" s="75"/>
      <c r="C481" s="7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row>
    <row r="482" spans="1:27" x14ac:dyDescent="0.2">
      <c r="A482" s="74"/>
      <c r="B482" s="75"/>
      <c r="C482" s="7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row>
    <row r="483" spans="1:27" x14ac:dyDescent="0.2">
      <c r="A483" s="74"/>
      <c r="B483" s="75"/>
      <c r="C483" s="7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row>
    <row r="484" spans="1:27" x14ac:dyDescent="0.2">
      <c r="A484" s="74"/>
      <c r="B484" s="75"/>
      <c r="C484" s="7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row>
    <row r="485" spans="1:27" x14ac:dyDescent="0.2">
      <c r="A485" s="74"/>
      <c r="B485" s="75"/>
      <c r="C485" s="7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row>
    <row r="486" spans="1:27" x14ac:dyDescent="0.2">
      <c r="A486" s="74"/>
      <c r="B486" s="75"/>
      <c r="C486" s="7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row>
    <row r="487" spans="1:27" x14ac:dyDescent="0.2">
      <c r="A487" s="74"/>
      <c r="B487" s="75"/>
      <c r="C487" s="7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row>
    <row r="488" spans="1:27" x14ac:dyDescent="0.2">
      <c r="A488" s="74"/>
      <c r="B488" s="75"/>
      <c r="C488" s="7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row>
    <row r="489" spans="1:27" x14ac:dyDescent="0.2">
      <c r="A489" s="74"/>
      <c r="B489" s="75"/>
      <c r="C489" s="7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row>
    <row r="490" spans="1:27" x14ac:dyDescent="0.2">
      <c r="A490" s="74"/>
      <c r="B490" s="75"/>
      <c r="C490" s="7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row>
    <row r="491" spans="1:27" x14ac:dyDescent="0.2">
      <c r="A491" s="74"/>
      <c r="B491" s="75"/>
      <c r="C491" s="7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row>
    <row r="492" spans="1:27" x14ac:dyDescent="0.2">
      <c r="A492" s="74"/>
      <c r="B492" s="75"/>
      <c r="C492" s="7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row>
    <row r="493" spans="1:27" x14ac:dyDescent="0.2">
      <c r="A493" s="74"/>
      <c r="B493" s="75"/>
      <c r="C493" s="7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row>
    <row r="494" spans="1:27" x14ac:dyDescent="0.2">
      <c r="A494" s="74"/>
      <c r="B494" s="75"/>
      <c r="C494" s="7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row>
    <row r="495" spans="1:27" x14ac:dyDescent="0.2">
      <c r="A495" s="74"/>
      <c r="B495" s="75"/>
      <c r="C495" s="7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row>
    <row r="496" spans="1:27" x14ac:dyDescent="0.2">
      <c r="A496" s="74"/>
      <c r="B496" s="75"/>
      <c r="C496" s="7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row>
    <row r="497" spans="1:27" x14ac:dyDescent="0.2">
      <c r="A497" s="74"/>
      <c r="B497" s="75"/>
      <c r="C497" s="7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row>
    <row r="498" spans="1:27" x14ac:dyDescent="0.2">
      <c r="A498" s="74"/>
      <c r="B498" s="75"/>
      <c r="C498" s="7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row>
    <row r="499" spans="1:27" x14ac:dyDescent="0.2">
      <c r="A499" s="74"/>
      <c r="B499" s="75"/>
      <c r="C499" s="7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row>
    <row r="500" spans="1:27" x14ac:dyDescent="0.2">
      <c r="A500" s="74"/>
      <c r="B500" s="75"/>
      <c r="C500" s="7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row>
    <row r="501" spans="1:27" x14ac:dyDescent="0.2">
      <c r="A501" s="74"/>
      <c r="B501" s="75"/>
      <c r="C501" s="7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row>
    <row r="502" spans="1:27" x14ac:dyDescent="0.2">
      <c r="A502" s="74"/>
      <c r="B502" s="75"/>
      <c r="C502" s="7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row>
    <row r="503" spans="1:27" x14ac:dyDescent="0.2">
      <c r="A503" s="74"/>
      <c r="B503" s="75"/>
      <c r="C503" s="7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row>
    <row r="504" spans="1:27" x14ac:dyDescent="0.2">
      <c r="A504" s="74"/>
      <c r="B504" s="75"/>
      <c r="C504" s="7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row>
    <row r="505" spans="1:27" x14ac:dyDescent="0.2">
      <c r="A505" s="74"/>
      <c r="B505" s="75"/>
      <c r="C505" s="7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row>
    <row r="506" spans="1:27" x14ac:dyDescent="0.2">
      <c r="A506" s="74"/>
      <c r="B506" s="75"/>
      <c r="C506" s="7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row>
    <row r="507" spans="1:27" x14ac:dyDescent="0.2">
      <c r="A507" s="74"/>
      <c r="B507" s="75"/>
      <c r="C507" s="7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row>
    <row r="508" spans="1:27" x14ac:dyDescent="0.2">
      <c r="A508" s="74"/>
      <c r="B508" s="75"/>
      <c r="C508" s="7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row>
    <row r="509" spans="1:27" x14ac:dyDescent="0.2">
      <c r="A509" s="74"/>
      <c r="B509" s="75"/>
      <c r="C509" s="7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row>
    <row r="510" spans="1:27" x14ac:dyDescent="0.2">
      <c r="A510" s="74"/>
      <c r="B510" s="75"/>
      <c r="C510" s="7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row>
    <row r="511" spans="1:27" x14ac:dyDescent="0.2">
      <c r="A511" s="74"/>
      <c r="B511" s="75"/>
      <c r="C511" s="7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row>
    <row r="512" spans="1:27" x14ac:dyDescent="0.2">
      <c r="A512" s="74"/>
      <c r="B512" s="75"/>
      <c r="C512" s="7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row>
    <row r="513" spans="1:27" x14ac:dyDescent="0.2">
      <c r="A513" s="74"/>
      <c r="B513" s="75"/>
      <c r="C513" s="7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row>
    <row r="514" spans="1:27" x14ac:dyDescent="0.2">
      <c r="A514" s="74"/>
      <c r="B514" s="75"/>
      <c r="C514" s="7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row>
    <row r="515" spans="1:27" x14ac:dyDescent="0.2">
      <c r="A515" s="74"/>
      <c r="B515" s="75"/>
      <c r="C515" s="7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row>
    <row r="516" spans="1:27" x14ac:dyDescent="0.2">
      <c r="A516" s="74"/>
      <c r="B516" s="75"/>
      <c r="C516" s="7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row>
    <row r="517" spans="1:27" x14ac:dyDescent="0.2">
      <c r="A517" s="74"/>
      <c r="B517" s="75"/>
      <c r="C517" s="7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row>
    <row r="518" spans="1:27" x14ac:dyDescent="0.2">
      <c r="A518" s="74"/>
      <c r="B518" s="75"/>
      <c r="C518" s="7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row>
    <row r="519" spans="1:27" x14ac:dyDescent="0.2">
      <c r="A519" s="74"/>
      <c r="B519" s="75"/>
      <c r="C519" s="7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row>
    <row r="520" spans="1:27" x14ac:dyDescent="0.2">
      <c r="A520" s="74"/>
      <c r="B520" s="75"/>
      <c r="C520" s="7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row>
    <row r="521" spans="1:27" x14ac:dyDescent="0.2">
      <c r="A521" s="74"/>
      <c r="B521" s="75"/>
      <c r="C521" s="7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row>
    <row r="522" spans="1:27" x14ac:dyDescent="0.2">
      <c r="A522" s="74"/>
      <c r="B522" s="75"/>
      <c r="C522" s="7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row>
    <row r="523" spans="1:27" x14ac:dyDescent="0.2">
      <c r="A523" s="74"/>
      <c r="B523" s="75"/>
      <c r="C523" s="7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row>
    <row r="524" spans="1:27" x14ac:dyDescent="0.2">
      <c r="A524" s="74"/>
      <c r="B524" s="75"/>
      <c r="C524" s="7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row>
    <row r="525" spans="1:27" x14ac:dyDescent="0.2">
      <c r="A525" s="74"/>
      <c r="B525" s="75"/>
      <c r="C525" s="7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row>
    <row r="526" spans="1:27" x14ac:dyDescent="0.2">
      <c r="A526" s="74"/>
      <c r="B526" s="75"/>
      <c r="C526" s="7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row>
    <row r="527" spans="1:27" x14ac:dyDescent="0.2">
      <c r="A527" s="74"/>
      <c r="B527" s="75"/>
      <c r="C527" s="7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row>
    <row r="528" spans="1:27" x14ac:dyDescent="0.2">
      <c r="A528" s="74"/>
      <c r="B528" s="75"/>
      <c r="C528" s="7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row>
    <row r="529" spans="1:27" x14ac:dyDescent="0.2">
      <c r="A529" s="74"/>
      <c r="B529" s="75"/>
      <c r="C529" s="7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row>
    <row r="530" spans="1:27" x14ac:dyDescent="0.2">
      <c r="A530" s="74"/>
      <c r="B530" s="75"/>
      <c r="C530" s="7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row>
    <row r="531" spans="1:27" x14ac:dyDescent="0.2">
      <c r="A531" s="74"/>
      <c r="B531" s="75"/>
      <c r="C531" s="7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row>
    <row r="532" spans="1:27" x14ac:dyDescent="0.2">
      <c r="A532" s="74"/>
      <c r="B532" s="75"/>
      <c r="C532" s="7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row>
    <row r="533" spans="1:27" x14ac:dyDescent="0.2">
      <c r="A533" s="74"/>
      <c r="B533" s="75"/>
      <c r="C533" s="7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row>
    <row r="534" spans="1:27" x14ac:dyDescent="0.2">
      <c r="A534" s="74"/>
      <c r="B534" s="75"/>
      <c r="C534" s="7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row>
    <row r="535" spans="1:27" x14ac:dyDescent="0.2">
      <c r="A535" s="74"/>
      <c r="B535" s="75"/>
      <c r="C535" s="7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row>
    <row r="536" spans="1:27" x14ac:dyDescent="0.2">
      <c r="A536" s="74"/>
      <c r="B536" s="75"/>
      <c r="C536" s="7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row>
    <row r="537" spans="1:27" x14ac:dyDescent="0.2">
      <c r="A537" s="74"/>
      <c r="B537" s="75"/>
      <c r="C537" s="7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row>
    <row r="538" spans="1:27" x14ac:dyDescent="0.2">
      <c r="A538" s="74"/>
      <c r="B538" s="75"/>
      <c r="C538" s="7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row>
    <row r="539" spans="1:27" x14ac:dyDescent="0.2">
      <c r="A539" s="74"/>
      <c r="B539" s="75"/>
      <c r="C539" s="7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row>
    <row r="540" spans="1:27" x14ac:dyDescent="0.2">
      <c r="A540" s="74"/>
      <c r="B540" s="75"/>
      <c r="C540" s="7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row>
    <row r="541" spans="1:27" x14ac:dyDescent="0.2">
      <c r="A541" s="74"/>
      <c r="B541" s="75"/>
      <c r="C541" s="7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row>
    <row r="542" spans="1:27" x14ac:dyDescent="0.2">
      <c r="A542" s="74"/>
      <c r="B542" s="75"/>
      <c r="C542" s="7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row>
    <row r="543" spans="1:27" x14ac:dyDescent="0.2">
      <c r="A543" s="74"/>
      <c r="B543" s="75"/>
      <c r="C543" s="7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row>
    <row r="544" spans="1:27" x14ac:dyDescent="0.2">
      <c r="A544" s="74"/>
      <c r="B544" s="75"/>
      <c r="C544" s="7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row>
    <row r="545" spans="1:27" x14ac:dyDescent="0.2">
      <c r="A545" s="74"/>
      <c r="B545" s="75"/>
      <c r="C545" s="7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row>
    <row r="546" spans="1:27" x14ac:dyDescent="0.2">
      <c r="A546" s="74"/>
      <c r="B546" s="75"/>
      <c r="C546" s="7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row>
    <row r="547" spans="1:27" x14ac:dyDescent="0.2">
      <c r="A547" s="74"/>
      <c r="B547" s="75"/>
      <c r="C547" s="7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row>
    <row r="548" spans="1:27" x14ac:dyDescent="0.2">
      <c r="A548" s="74"/>
      <c r="B548" s="75"/>
      <c r="C548" s="7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row>
    <row r="549" spans="1:27" x14ac:dyDescent="0.2">
      <c r="A549" s="74"/>
      <c r="B549" s="75"/>
      <c r="C549" s="7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row>
    <row r="550" spans="1:27" x14ac:dyDescent="0.2">
      <c r="A550" s="74"/>
      <c r="B550" s="75"/>
      <c r="C550" s="7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row>
    <row r="551" spans="1:27" x14ac:dyDescent="0.2">
      <c r="A551" s="74"/>
      <c r="B551" s="75"/>
      <c r="C551" s="7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row>
    <row r="552" spans="1:27" x14ac:dyDescent="0.2">
      <c r="A552" s="74"/>
      <c r="B552" s="75"/>
      <c r="C552" s="7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row>
    <row r="553" spans="1:27" x14ac:dyDescent="0.2">
      <c r="A553" s="74"/>
      <c r="B553" s="75"/>
      <c r="C553" s="7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row>
    <row r="554" spans="1:27" x14ac:dyDescent="0.2">
      <c r="A554" s="74"/>
      <c r="B554" s="75"/>
      <c r="C554" s="7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row>
    <row r="555" spans="1:27" x14ac:dyDescent="0.2">
      <c r="A555" s="74"/>
      <c r="B555" s="75"/>
      <c r="C555" s="7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row>
    <row r="556" spans="1:27" x14ac:dyDescent="0.2">
      <c r="A556" s="74"/>
      <c r="B556" s="75"/>
      <c r="C556" s="7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row>
    <row r="557" spans="1:27" x14ac:dyDescent="0.2">
      <c r="A557" s="74"/>
      <c r="B557" s="75"/>
      <c r="C557" s="7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row>
    <row r="558" spans="1:27" x14ac:dyDescent="0.2">
      <c r="A558" s="74"/>
      <c r="B558" s="75"/>
      <c r="C558" s="7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row>
    <row r="559" spans="1:27" x14ac:dyDescent="0.2">
      <c r="A559" s="74"/>
      <c r="B559" s="75"/>
      <c r="C559" s="7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row>
    <row r="560" spans="1:27" x14ac:dyDescent="0.2">
      <c r="A560" s="74"/>
      <c r="B560" s="75"/>
      <c r="C560" s="7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row>
    <row r="561" spans="1:27" x14ac:dyDescent="0.2">
      <c r="A561" s="74"/>
      <c r="B561" s="75"/>
      <c r="C561" s="7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row>
    <row r="562" spans="1:27" x14ac:dyDescent="0.2">
      <c r="A562" s="74"/>
      <c r="B562" s="75"/>
      <c r="C562" s="7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row>
    <row r="563" spans="1:27" x14ac:dyDescent="0.2">
      <c r="A563" s="74"/>
      <c r="B563" s="75"/>
      <c r="C563" s="7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row>
    <row r="564" spans="1:27" x14ac:dyDescent="0.2">
      <c r="A564" s="74"/>
      <c r="B564" s="75"/>
      <c r="C564" s="7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row>
    <row r="565" spans="1:27" x14ac:dyDescent="0.2">
      <c r="A565" s="74"/>
      <c r="B565" s="75"/>
      <c r="C565" s="7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row>
    <row r="566" spans="1:27" x14ac:dyDescent="0.2">
      <c r="A566" s="74"/>
      <c r="B566" s="75"/>
      <c r="C566" s="7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row>
    <row r="567" spans="1:27" x14ac:dyDescent="0.2">
      <c r="A567" s="74"/>
      <c r="B567" s="75"/>
      <c r="C567" s="7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row>
    <row r="568" spans="1:27" x14ac:dyDescent="0.2">
      <c r="A568" s="74"/>
      <c r="B568" s="75"/>
      <c r="C568" s="7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row>
    <row r="569" spans="1:27" x14ac:dyDescent="0.2">
      <c r="A569" s="74"/>
      <c r="B569" s="75"/>
      <c r="C569" s="7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row>
    <row r="570" spans="1:27" x14ac:dyDescent="0.2">
      <c r="A570" s="74"/>
      <c r="B570" s="75"/>
      <c r="C570" s="7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row>
    <row r="571" spans="1:27" x14ac:dyDescent="0.2">
      <c r="A571" s="74"/>
      <c r="B571" s="75"/>
      <c r="C571" s="7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row>
    <row r="572" spans="1:27" x14ac:dyDescent="0.2">
      <c r="A572" s="74"/>
      <c r="B572" s="75"/>
      <c r="C572" s="7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row>
    <row r="573" spans="1:27" x14ac:dyDescent="0.2">
      <c r="A573" s="74"/>
      <c r="B573" s="75"/>
      <c r="C573" s="7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row>
    <row r="574" spans="1:27" x14ac:dyDescent="0.2">
      <c r="A574" s="74"/>
      <c r="B574" s="75"/>
      <c r="C574" s="7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row>
    <row r="575" spans="1:27" x14ac:dyDescent="0.2">
      <c r="A575" s="74"/>
      <c r="B575" s="75"/>
      <c r="C575" s="7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row>
    <row r="576" spans="1:27" x14ac:dyDescent="0.2">
      <c r="A576" s="74"/>
      <c r="B576" s="75"/>
      <c r="C576" s="7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row>
    <row r="577" spans="1:27" x14ac:dyDescent="0.2">
      <c r="A577" s="74"/>
      <c r="B577" s="75"/>
      <c r="C577" s="7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row>
    <row r="578" spans="1:27" x14ac:dyDescent="0.2">
      <c r="A578" s="74"/>
      <c r="B578" s="75"/>
      <c r="C578" s="7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row>
    <row r="579" spans="1:27" x14ac:dyDescent="0.2">
      <c r="A579" s="74"/>
      <c r="B579" s="75"/>
      <c r="C579" s="7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row>
    <row r="580" spans="1:27" x14ac:dyDescent="0.2">
      <c r="A580" s="74"/>
      <c r="B580" s="75"/>
      <c r="C580" s="7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row>
    <row r="581" spans="1:27" x14ac:dyDescent="0.2">
      <c r="A581" s="74"/>
      <c r="B581" s="75"/>
      <c r="C581" s="7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row>
    <row r="582" spans="1:27" x14ac:dyDescent="0.2">
      <c r="A582" s="74"/>
      <c r="B582" s="75"/>
      <c r="C582" s="7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row>
    <row r="583" spans="1:27" x14ac:dyDescent="0.2">
      <c r="A583" s="74"/>
      <c r="B583" s="75"/>
      <c r="C583" s="7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row>
    <row r="584" spans="1:27" x14ac:dyDescent="0.2">
      <c r="A584" s="74"/>
      <c r="B584" s="75"/>
      <c r="C584" s="7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row>
    <row r="585" spans="1:27" x14ac:dyDescent="0.2">
      <c r="A585" s="74"/>
      <c r="B585" s="75"/>
      <c r="C585" s="7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row>
    <row r="586" spans="1:27" x14ac:dyDescent="0.2">
      <c r="A586" s="74"/>
      <c r="B586" s="75"/>
      <c r="C586" s="7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row>
    <row r="587" spans="1:27" x14ac:dyDescent="0.2">
      <c r="A587" s="74"/>
      <c r="B587" s="75"/>
      <c r="C587" s="7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row>
    <row r="588" spans="1:27" x14ac:dyDescent="0.2">
      <c r="A588" s="74"/>
      <c r="B588" s="75"/>
      <c r="C588" s="7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row>
    <row r="589" spans="1:27" x14ac:dyDescent="0.2">
      <c r="A589" s="74"/>
      <c r="B589" s="75"/>
      <c r="C589" s="7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row>
    <row r="590" spans="1:27" x14ac:dyDescent="0.2">
      <c r="A590" s="74"/>
      <c r="B590" s="75"/>
      <c r="C590" s="7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row>
    <row r="591" spans="1:27" x14ac:dyDescent="0.2">
      <c r="A591" s="74"/>
      <c r="B591" s="75"/>
      <c r="C591" s="7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row>
    <row r="592" spans="1:27" x14ac:dyDescent="0.2">
      <c r="A592" s="74"/>
      <c r="B592" s="75"/>
      <c r="C592" s="7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row>
    <row r="593" spans="1:27" x14ac:dyDescent="0.2">
      <c r="A593" s="74"/>
      <c r="B593" s="75"/>
      <c r="C593" s="7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row>
    <row r="594" spans="1:27" x14ac:dyDescent="0.2">
      <c r="A594" s="74"/>
      <c r="B594" s="75"/>
      <c r="C594" s="7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row>
    <row r="595" spans="1:27" x14ac:dyDescent="0.2">
      <c r="A595" s="74"/>
      <c r="B595" s="75"/>
      <c r="C595" s="7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row>
    <row r="596" spans="1:27" x14ac:dyDescent="0.2">
      <c r="A596" s="74"/>
      <c r="B596" s="75"/>
      <c r="C596" s="7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row>
    <row r="597" spans="1:27" x14ac:dyDescent="0.2">
      <c r="A597" s="74"/>
      <c r="B597" s="75"/>
      <c r="C597" s="7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row>
    <row r="598" spans="1:27" x14ac:dyDescent="0.2">
      <c r="A598" s="74"/>
      <c r="B598" s="75"/>
      <c r="C598" s="7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row>
    <row r="599" spans="1:27" x14ac:dyDescent="0.2">
      <c r="A599" s="74"/>
      <c r="B599" s="75"/>
      <c r="C599" s="7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row>
    <row r="600" spans="1:27" x14ac:dyDescent="0.2">
      <c r="A600" s="74"/>
      <c r="B600" s="75"/>
      <c r="C600" s="7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row>
    <row r="601" spans="1:27" x14ac:dyDescent="0.2">
      <c r="A601" s="74"/>
      <c r="B601" s="75"/>
      <c r="C601" s="7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row>
    <row r="602" spans="1:27" x14ac:dyDescent="0.2">
      <c r="A602" s="74"/>
      <c r="B602" s="75"/>
      <c r="C602" s="7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row>
    <row r="603" spans="1:27" x14ac:dyDescent="0.2">
      <c r="A603" s="74"/>
      <c r="B603" s="75"/>
      <c r="C603" s="7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row>
    <row r="604" spans="1:27" x14ac:dyDescent="0.2">
      <c r="A604" s="74"/>
      <c r="B604" s="75"/>
      <c r="C604" s="7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row>
    <row r="605" spans="1:27" x14ac:dyDescent="0.2">
      <c r="A605" s="74"/>
      <c r="B605" s="75"/>
      <c r="C605" s="7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row>
    <row r="606" spans="1:27" x14ac:dyDescent="0.2">
      <c r="A606" s="74"/>
      <c r="B606" s="75"/>
      <c r="C606" s="7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row>
    <row r="607" spans="1:27" x14ac:dyDescent="0.2">
      <c r="A607" s="74"/>
      <c r="B607" s="75"/>
      <c r="C607" s="7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row>
    <row r="608" spans="1:27" x14ac:dyDescent="0.2">
      <c r="A608" s="74"/>
      <c r="B608" s="75"/>
      <c r="C608" s="7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row>
    <row r="609" spans="1:27" x14ac:dyDescent="0.2">
      <c r="A609" s="74"/>
      <c r="B609" s="75"/>
      <c r="C609" s="7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row>
    <row r="610" spans="1:27" x14ac:dyDescent="0.2">
      <c r="A610" s="74"/>
      <c r="B610" s="75"/>
      <c r="C610" s="7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row>
    <row r="611" spans="1:27" x14ac:dyDescent="0.2">
      <c r="A611" s="74"/>
      <c r="B611" s="75"/>
      <c r="C611" s="7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row>
    <row r="612" spans="1:27" x14ac:dyDescent="0.2">
      <c r="A612" s="74"/>
      <c r="B612" s="75"/>
      <c r="C612" s="7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row>
    <row r="613" spans="1:27" x14ac:dyDescent="0.2">
      <c r="A613" s="74"/>
      <c r="B613" s="75"/>
      <c r="C613" s="7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row>
    <row r="614" spans="1:27" x14ac:dyDescent="0.2">
      <c r="A614" s="74"/>
      <c r="B614" s="75"/>
      <c r="C614" s="7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row>
    <row r="615" spans="1:27" x14ac:dyDescent="0.2">
      <c r="A615" s="74"/>
      <c r="B615" s="75"/>
      <c r="C615" s="7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row>
    <row r="616" spans="1:27" x14ac:dyDescent="0.2">
      <c r="A616" s="74"/>
      <c r="B616" s="75"/>
      <c r="C616" s="7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row>
    <row r="617" spans="1:27" x14ac:dyDescent="0.2">
      <c r="A617" s="74"/>
      <c r="B617" s="75"/>
      <c r="C617" s="7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row>
    <row r="618" spans="1:27" x14ac:dyDescent="0.2">
      <c r="A618" s="74"/>
      <c r="B618" s="75"/>
      <c r="C618" s="7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row>
    <row r="619" spans="1:27" x14ac:dyDescent="0.2">
      <c r="A619" s="74"/>
      <c r="B619" s="75"/>
      <c r="C619" s="7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row>
    <row r="620" spans="1:27" x14ac:dyDescent="0.2">
      <c r="A620" s="74"/>
      <c r="B620" s="75"/>
      <c r="C620" s="7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row>
    <row r="621" spans="1:27" x14ac:dyDescent="0.2">
      <c r="A621" s="74"/>
      <c r="B621" s="75"/>
      <c r="C621" s="7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row>
    <row r="622" spans="1:27" x14ac:dyDescent="0.2">
      <c r="A622" s="74"/>
      <c r="B622" s="75"/>
      <c r="C622" s="7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row>
    <row r="623" spans="1:27" x14ac:dyDescent="0.2">
      <c r="A623" s="74"/>
      <c r="B623" s="75"/>
      <c r="C623" s="7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row>
    <row r="624" spans="1:27" x14ac:dyDescent="0.2">
      <c r="A624" s="74"/>
      <c r="B624" s="75"/>
      <c r="C624" s="7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row>
    <row r="625" spans="1:27" x14ac:dyDescent="0.2">
      <c r="A625" s="74"/>
      <c r="B625" s="75"/>
      <c r="C625" s="7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row>
    <row r="626" spans="1:27" x14ac:dyDescent="0.2">
      <c r="A626" s="74"/>
      <c r="B626" s="75"/>
      <c r="C626" s="7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row>
    <row r="627" spans="1:27" x14ac:dyDescent="0.2">
      <c r="A627" s="74"/>
      <c r="B627" s="75"/>
      <c r="C627" s="7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row>
    <row r="628" spans="1:27" x14ac:dyDescent="0.2">
      <c r="A628" s="74"/>
      <c r="B628" s="75"/>
      <c r="C628" s="7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row>
    <row r="629" spans="1:27" x14ac:dyDescent="0.2">
      <c r="A629" s="74"/>
      <c r="B629" s="75"/>
      <c r="C629" s="7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row>
    <row r="630" spans="1:27" x14ac:dyDescent="0.2">
      <c r="A630" s="74"/>
      <c r="B630" s="75"/>
      <c r="C630" s="7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row>
    <row r="631" spans="1:27" x14ac:dyDescent="0.2">
      <c r="A631" s="74"/>
      <c r="B631" s="75"/>
      <c r="C631" s="7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row>
    <row r="632" spans="1:27" x14ac:dyDescent="0.2">
      <c r="A632" s="74"/>
      <c r="B632" s="75"/>
      <c r="C632" s="7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row>
    <row r="633" spans="1:27" x14ac:dyDescent="0.2">
      <c r="A633" s="74"/>
      <c r="B633" s="75"/>
      <c r="C633" s="7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row>
    <row r="634" spans="1:27" x14ac:dyDescent="0.2">
      <c r="A634" s="74"/>
      <c r="B634" s="75"/>
      <c r="C634" s="7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row>
    <row r="635" spans="1:27" x14ac:dyDescent="0.2">
      <c r="A635" s="74"/>
      <c r="B635" s="75"/>
      <c r="C635" s="7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row>
    <row r="636" spans="1:27" x14ac:dyDescent="0.2">
      <c r="A636" s="74"/>
      <c r="B636" s="75"/>
      <c r="C636" s="7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row>
    <row r="637" spans="1:27" x14ac:dyDescent="0.2">
      <c r="A637" s="74"/>
      <c r="B637" s="75"/>
      <c r="C637" s="7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row>
    <row r="638" spans="1:27" x14ac:dyDescent="0.2">
      <c r="A638" s="74"/>
      <c r="B638" s="75"/>
      <c r="C638" s="7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row>
    <row r="639" spans="1:27" x14ac:dyDescent="0.2">
      <c r="A639" s="74"/>
      <c r="B639" s="75"/>
      <c r="C639" s="7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row>
    <row r="640" spans="1:27" x14ac:dyDescent="0.2">
      <c r="A640" s="74"/>
      <c r="B640" s="75"/>
      <c r="C640" s="7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row>
    <row r="641" spans="1:27" x14ac:dyDescent="0.2">
      <c r="A641" s="74"/>
      <c r="B641" s="75"/>
      <c r="C641" s="7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row>
    <row r="642" spans="1:27" x14ac:dyDescent="0.2">
      <c r="A642" s="74"/>
      <c r="B642" s="75"/>
      <c r="C642" s="7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row>
    <row r="643" spans="1:27" x14ac:dyDescent="0.2">
      <c r="A643" s="74"/>
      <c r="B643" s="75"/>
      <c r="C643" s="7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row>
    <row r="644" spans="1:27" x14ac:dyDescent="0.2">
      <c r="A644" s="74"/>
      <c r="B644" s="75"/>
      <c r="C644" s="7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row>
    <row r="645" spans="1:27" x14ac:dyDescent="0.2">
      <c r="A645" s="74"/>
      <c r="B645" s="75"/>
      <c r="C645" s="7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row>
    <row r="646" spans="1:27" x14ac:dyDescent="0.2">
      <c r="A646" s="74"/>
      <c r="B646" s="75"/>
      <c r="C646" s="7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row>
    <row r="647" spans="1:27" x14ac:dyDescent="0.2">
      <c r="A647" s="74"/>
      <c r="B647" s="75"/>
      <c r="C647" s="7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row>
    <row r="648" spans="1:27" x14ac:dyDescent="0.2">
      <c r="A648" s="74"/>
      <c r="B648" s="75"/>
      <c r="C648" s="7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row>
    <row r="649" spans="1:27" x14ac:dyDescent="0.2">
      <c r="A649" s="74"/>
      <c r="B649" s="75"/>
      <c r="C649" s="7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row>
    <row r="650" spans="1:27" x14ac:dyDescent="0.2">
      <c r="A650" s="74"/>
      <c r="B650" s="75"/>
      <c r="C650" s="7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row>
    <row r="651" spans="1:27" x14ac:dyDescent="0.2">
      <c r="A651" s="74"/>
      <c r="B651" s="75"/>
      <c r="C651" s="7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row>
    <row r="652" spans="1:27" x14ac:dyDescent="0.2">
      <c r="A652" s="74"/>
      <c r="B652" s="75"/>
      <c r="C652" s="7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row>
    <row r="653" spans="1:27" x14ac:dyDescent="0.2">
      <c r="A653" s="74"/>
      <c r="B653" s="75"/>
      <c r="C653" s="7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row>
    <row r="654" spans="1:27" x14ac:dyDescent="0.2">
      <c r="A654" s="74"/>
      <c r="B654" s="75"/>
      <c r="C654" s="7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row>
    <row r="655" spans="1:27" x14ac:dyDescent="0.2">
      <c r="A655" s="74"/>
      <c r="B655" s="75"/>
      <c r="C655" s="7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row>
    <row r="656" spans="1:27" x14ac:dyDescent="0.2">
      <c r="A656" s="74"/>
      <c r="B656" s="75"/>
      <c r="C656" s="7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row>
    <row r="657" spans="1:27" x14ac:dyDescent="0.2">
      <c r="A657" s="74"/>
      <c r="B657" s="75"/>
      <c r="C657" s="7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row>
    <row r="658" spans="1:27" x14ac:dyDescent="0.2">
      <c r="A658" s="74"/>
      <c r="B658" s="75"/>
      <c r="C658" s="7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row>
    <row r="659" spans="1:27" x14ac:dyDescent="0.2">
      <c r="A659" s="74"/>
      <c r="B659" s="75"/>
      <c r="C659" s="7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row>
    <row r="660" spans="1:27" x14ac:dyDescent="0.2">
      <c r="A660" s="74"/>
      <c r="B660" s="75"/>
      <c r="C660" s="7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row>
    <row r="661" spans="1:27" x14ac:dyDescent="0.2">
      <c r="A661" s="74"/>
      <c r="B661" s="75"/>
      <c r="C661" s="7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row>
    <row r="662" spans="1:27" x14ac:dyDescent="0.2">
      <c r="A662" s="74"/>
      <c r="B662" s="75"/>
      <c r="C662" s="7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row>
    <row r="663" spans="1:27" x14ac:dyDescent="0.2">
      <c r="A663" s="74"/>
      <c r="B663" s="75"/>
      <c r="C663" s="7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row>
    <row r="664" spans="1:27" x14ac:dyDescent="0.2">
      <c r="A664" s="74"/>
      <c r="B664" s="75"/>
      <c r="C664" s="7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row>
    <row r="665" spans="1:27" x14ac:dyDescent="0.2">
      <c r="A665" s="74"/>
      <c r="B665" s="75"/>
      <c r="C665" s="7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row>
    <row r="666" spans="1:27" x14ac:dyDescent="0.2">
      <c r="A666" s="74"/>
      <c r="B666" s="75"/>
      <c r="C666" s="7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row>
    <row r="667" spans="1:27" x14ac:dyDescent="0.2">
      <c r="A667" s="74"/>
      <c r="B667" s="75"/>
      <c r="C667" s="7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row>
    <row r="668" spans="1:27" x14ac:dyDescent="0.2">
      <c r="A668" s="74"/>
      <c r="B668" s="75"/>
      <c r="C668" s="7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row>
    <row r="669" spans="1:27" x14ac:dyDescent="0.2">
      <c r="A669" s="74"/>
      <c r="B669" s="75"/>
      <c r="C669" s="7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row>
    <row r="670" spans="1:27" x14ac:dyDescent="0.2">
      <c r="A670" s="74"/>
      <c r="B670" s="75"/>
      <c r="C670" s="7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row>
    <row r="671" spans="1:27" x14ac:dyDescent="0.2">
      <c r="A671" s="74"/>
      <c r="B671" s="75"/>
      <c r="C671" s="7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row>
    <row r="672" spans="1:27" x14ac:dyDescent="0.2">
      <c r="A672" s="74"/>
      <c r="B672" s="75"/>
      <c r="C672" s="7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row>
    <row r="673" spans="1:27" x14ac:dyDescent="0.2">
      <c r="A673" s="74"/>
      <c r="B673" s="75"/>
      <c r="C673" s="7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row>
    <row r="674" spans="1:27" x14ac:dyDescent="0.2">
      <c r="A674" s="74"/>
      <c r="B674" s="75"/>
      <c r="C674" s="7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row>
    <row r="675" spans="1:27" x14ac:dyDescent="0.2">
      <c r="A675" s="74"/>
      <c r="B675" s="75"/>
      <c r="C675" s="7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row>
    <row r="676" spans="1:27" x14ac:dyDescent="0.2">
      <c r="A676" s="74"/>
      <c r="B676" s="75"/>
      <c r="C676" s="7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row>
    <row r="677" spans="1:27" x14ac:dyDescent="0.2">
      <c r="A677" s="74"/>
      <c r="B677" s="75"/>
      <c r="C677" s="7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row>
    <row r="678" spans="1:27" x14ac:dyDescent="0.2">
      <c r="A678" s="74"/>
      <c r="B678" s="75"/>
      <c r="C678" s="7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row>
    <row r="679" spans="1:27" x14ac:dyDescent="0.2">
      <c r="A679" s="74"/>
      <c r="B679" s="75"/>
      <c r="C679" s="7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row>
    <row r="680" spans="1:27" x14ac:dyDescent="0.2">
      <c r="A680" s="74"/>
      <c r="B680" s="75"/>
      <c r="C680" s="7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row>
    <row r="681" spans="1:27" x14ac:dyDescent="0.2">
      <c r="A681" s="74"/>
      <c r="B681" s="75"/>
      <c r="C681" s="7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row>
    <row r="682" spans="1:27" x14ac:dyDescent="0.2">
      <c r="A682" s="74"/>
      <c r="B682" s="75"/>
      <c r="C682" s="7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row>
    <row r="683" spans="1:27" x14ac:dyDescent="0.2">
      <c r="A683" s="74"/>
      <c r="B683" s="75"/>
      <c r="C683" s="7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row>
    <row r="684" spans="1:27" x14ac:dyDescent="0.2">
      <c r="A684" s="74"/>
      <c r="B684" s="75"/>
      <c r="C684" s="7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row>
    <row r="685" spans="1:27" x14ac:dyDescent="0.2">
      <c r="A685" s="74"/>
      <c r="B685" s="75"/>
      <c r="C685" s="7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row>
    <row r="686" spans="1:27" x14ac:dyDescent="0.2">
      <c r="A686" s="74"/>
      <c r="B686" s="75"/>
      <c r="C686" s="7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row>
    <row r="687" spans="1:27" x14ac:dyDescent="0.2">
      <c r="A687" s="74"/>
      <c r="B687" s="75"/>
      <c r="C687" s="7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row>
    <row r="688" spans="1:27" x14ac:dyDescent="0.2">
      <c r="A688" s="74"/>
      <c r="B688" s="75"/>
      <c r="C688" s="7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row>
    <row r="689" spans="1:27" x14ac:dyDescent="0.2">
      <c r="A689" s="74"/>
      <c r="B689" s="75"/>
      <c r="C689" s="7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row>
    <row r="690" spans="1:27" x14ac:dyDescent="0.2">
      <c r="A690" s="74"/>
      <c r="B690" s="75"/>
      <c r="C690" s="7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row>
    <row r="691" spans="1:27" x14ac:dyDescent="0.2">
      <c r="A691" s="74"/>
      <c r="B691" s="75"/>
      <c r="C691" s="7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row>
    <row r="692" spans="1:27" x14ac:dyDescent="0.2">
      <c r="A692" s="74"/>
      <c r="B692" s="75"/>
      <c r="C692" s="7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row>
    <row r="693" spans="1:27" x14ac:dyDescent="0.2">
      <c r="A693" s="74"/>
      <c r="B693" s="75"/>
      <c r="C693" s="7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row>
    <row r="694" spans="1:27" x14ac:dyDescent="0.2">
      <c r="A694" s="74"/>
      <c r="B694" s="75"/>
      <c r="C694" s="7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row>
    <row r="695" spans="1:27" x14ac:dyDescent="0.2">
      <c r="A695" s="74"/>
      <c r="B695" s="75"/>
      <c r="C695" s="7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row>
    <row r="696" spans="1:27" x14ac:dyDescent="0.2">
      <c r="A696" s="74"/>
      <c r="B696" s="75"/>
      <c r="C696" s="7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row>
    <row r="697" spans="1:27" x14ac:dyDescent="0.2">
      <c r="A697" s="74"/>
      <c r="B697" s="75"/>
      <c r="C697" s="7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row>
    <row r="698" spans="1:27" x14ac:dyDescent="0.2">
      <c r="A698" s="74"/>
      <c r="B698" s="75"/>
      <c r="C698" s="7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row>
    <row r="699" spans="1:27" x14ac:dyDescent="0.2">
      <c r="A699" s="74"/>
      <c r="B699" s="75"/>
      <c r="C699" s="7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row>
    <row r="700" spans="1:27" x14ac:dyDescent="0.2">
      <c r="A700" s="74"/>
      <c r="B700" s="75"/>
      <c r="C700" s="7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row>
    <row r="701" spans="1:27" x14ac:dyDescent="0.2">
      <c r="A701" s="74"/>
      <c r="B701" s="75"/>
      <c r="C701" s="7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row>
    <row r="702" spans="1:27" x14ac:dyDescent="0.2">
      <c r="A702" s="74"/>
      <c r="B702" s="75"/>
      <c r="C702" s="7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row>
    <row r="703" spans="1:27" x14ac:dyDescent="0.2">
      <c r="A703" s="74"/>
      <c r="B703" s="75"/>
      <c r="C703" s="75"/>
      <c r="D703" s="65"/>
      <c r="E703" s="65"/>
      <c r="F703" s="65"/>
      <c r="G703" s="65"/>
      <c r="H703" s="65"/>
      <c r="I703" s="65"/>
      <c r="J703" s="65"/>
      <c r="K703" s="65"/>
      <c r="L703" s="65"/>
      <c r="M703" s="65"/>
      <c r="N703" s="65"/>
      <c r="O703" s="65"/>
      <c r="P703" s="65"/>
      <c r="Q703" s="65"/>
      <c r="R703" s="65"/>
      <c r="S703" s="65"/>
      <c r="T703" s="65"/>
      <c r="U703" s="65"/>
      <c r="V703" s="65"/>
      <c r="W703" s="65"/>
      <c r="X703" s="65"/>
      <c r="Y703" s="65"/>
      <c r="Z703" s="65"/>
      <c r="AA703" s="65"/>
    </row>
    <row r="704" spans="1:27" x14ac:dyDescent="0.2">
      <c r="A704" s="74"/>
      <c r="B704" s="75"/>
      <c r="C704" s="75"/>
      <c r="D704" s="65"/>
      <c r="E704" s="65"/>
      <c r="F704" s="65"/>
      <c r="G704" s="65"/>
      <c r="H704" s="65"/>
      <c r="I704" s="65"/>
      <c r="J704" s="65"/>
      <c r="K704" s="65"/>
      <c r="L704" s="65"/>
      <c r="M704" s="65"/>
      <c r="N704" s="65"/>
      <c r="O704" s="65"/>
      <c r="P704" s="65"/>
      <c r="Q704" s="65"/>
      <c r="R704" s="65"/>
      <c r="S704" s="65"/>
      <c r="T704" s="65"/>
      <c r="U704" s="65"/>
      <c r="V704" s="65"/>
      <c r="W704" s="65"/>
      <c r="X704" s="65"/>
      <c r="Y704" s="65"/>
      <c r="Z704" s="65"/>
      <c r="AA704" s="65"/>
    </row>
    <row r="705" spans="1:27" x14ac:dyDescent="0.2">
      <c r="A705" s="74"/>
      <c r="B705" s="75"/>
      <c r="C705" s="75"/>
      <c r="D705" s="65"/>
      <c r="E705" s="65"/>
      <c r="F705" s="65"/>
      <c r="G705" s="65"/>
      <c r="H705" s="65"/>
      <c r="I705" s="65"/>
      <c r="J705" s="65"/>
      <c r="K705" s="65"/>
      <c r="L705" s="65"/>
      <c r="M705" s="65"/>
      <c r="N705" s="65"/>
      <c r="O705" s="65"/>
      <c r="P705" s="65"/>
      <c r="Q705" s="65"/>
      <c r="R705" s="65"/>
      <c r="S705" s="65"/>
      <c r="T705" s="65"/>
      <c r="U705" s="65"/>
      <c r="V705" s="65"/>
      <c r="W705" s="65"/>
      <c r="X705" s="65"/>
      <c r="Y705" s="65"/>
      <c r="Z705" s="65"/>
      <c r="AA705" s="65"/>
    </row>
    <row r="706" spans="1:27" x14ac:dyDescent="0.2">
      <c r="A706" s="74"/>
      <c r="B706" s="75"/>
      <c r="C706" s="75"/>
      <c r="D706" s="65"/>
      <c r="E706" s="65"/>
      <c r="F706" s="65"/>
      <c r="G706" s="65"/>
      <c r="H706" s="65"/>
      <c r="I706" s="65"/>
      <c r="J706" s="65"/>
      <c r="K706" s="65"/>
      <c r="L706" s="65"/>
      <c r="M706" s="65"/>
      <c r="N706" s="65"/>
      <c r="O706" s="65"/>
      <c r="P706" s="65"/>
      <c r="Q706" s="65"/>
      <c r="R706" s="65"/>
      <c r="S706" s="65"/>
      <c r="T706" s="65"/>
      <c r="U706" s="65"/>
      <c r="V706" s="65"/>
      <c r="W706" s="65"/>
      <c r="X706" s="65"/>
      <c r="Y706" s="65"/>
      <c r="Z706" s="65"/>
      <c r="AA706" s="65"/>
    </row>
    <row r="707" spans="1:27" x14ac:dyDescent="0.2">
      <c r="A707" s="74"/>
      <c r="B707" s="75"/>
      <c r="C707" s="75"/>
      <c r="D707" s="65"/>
      <c r="E707" s="65"/>
      <c r="F707" s="65"/>
      <c r="G707" s="65"/>
      <c r="H707" s="65"/>
      <c r="I707" s="65"/>
      <c r="J707" s="65"/>
      <c r="K707" s="65"/>
      <c r="L707" s="65"/>
      <c r="M707" s="65"/>
      <c r="N707" s="65"/>
      <c r="O707" s="65"/>
      <c r="P707" s="65"/>
      <c r="Q707" s="65"/>
      <c r="R707" s="65"/>
      <c r="S707" s="65"/>
      <c r="T707" s="65"/>
      <c r="U707" s="65"/>
      <c r="V707" s="65"/>
      <c r="W707" s="65"/>
      <c r="X707" s="65"/>
      <c r="Y707" s="65"/>
      <c r="Z707" s="65"/>
      <c r="AA707" s="65"/>
    </row>
    <row r="708" spans="1:27" x14ac:dyDescent="0.2">
      <c r="A708" s="74"/>
      <c r="B708" s="75"/>
      <c r="C708" s="75"/>
      <c r="D708" s="65"/>
      <c r="E708" s="65"/>
      <c r="F708" s="65"/>
      <c r="G708" s="65"/>
      <c r="H708" s="65"/>
      <c r="I708" s="65"/>
      <c r="J708" s="65"/>
      <c r="K708" s="65"/>
      <c r="L708" s="65"/>
      <c r="M708" s="65"/>
      <c r="N708" s="65"/>
      <c r="O708" s="65"/>
      <c r="P708" s="65"/>
      <c r="Q708" s="65"/>
      <c r="R708" s="65"/>
      <c r="S708" s="65"/>
      <c r="T708" s="65"/>
      <c r="U708" s="65"/>
      <c r="V708" s="65"/>
      <c r="W708" s="65"/>
      <c r="X708" s="65"/>
      <c r="Y708" s="65"/>
      <c r="Z708" s="65"/>
      <c r="AA708" s="65"/>
    </row>
    <row r="709" spans="1:27" x14ac:dyDescent="0.2">
      <c r="A709" s="74"/>
      <c r="B709" s="75"/>
      <c r="C709" s="75"/>
      <c r="D709" s="65"/>
      <c r="E709" s="65"/>
      <c r="F709" s="65"/>
      <c r="G709" s="65"/>
      <c r="H709" s="65"/>
      <c r="I709" s="65"/>
      <c r="J709" s="65"/>
      <c r="K709" s="65"/>
      <c r="L709" s="65"/>
      <c r="M709" s="65"/>
      <c r="N709" s="65"/>
      <c r="O709" s="65"/>
      <c r="P709" s="65"/>
      <c r="Q709" s="65"/>
      <c r="R709" s="65"/>
      <c r="S709" s="65"/>
      <c r="T709" s="65"/>
      <c r="U709" s="65"/>
      <c r="V709" s="65"/>
      <c r="W709" s="65"/>
      <c r="X709" s="65"/>
      <c r="Y709" s="65"/>
      <c r="Z709" s="65"/>
      <c r="AA709" s="65"/>
    </row>
    <row r="710" spans="1:27" x14ac:dyDescent="0.2">
      <c r="A710" s="74"/>
      <c r="B710" s="75"/>
      <c r="C710" s="75"/>
      <c r="D710" s="65"/>
      <c r="E710" s="65"/>
      <c r="F710" s="65"/>
      <c r="G710" s="65"/>
      <c r="H710" s="65"/>
      <c r="I710" s="65"/>
      <c r="J710" s="65"/>
      <c r="K710" s="65"/>
      <c r="L710" s="65"/>
      <c r="M710" s="65"/>
      <c r="N710" s="65"/>
      <c r="O710" s="65"/>
      <c r="P710" s="65"/>
      <c r="Q710" s="65"/>
      <c r="R710" s="65"/>
      <c r="S710" s="65"/>
      <c r="T710" s="65"/>
      <c r="U710" s="65"/>
      <c r="V710" s="65"/>
      <c r="W710" s="65"/>
      <c r="X710" s="65"/>
      <c r="Y710" s="65"/>
      <c r="Z710" s="65"/>
      <c r="AA710" s="65"/>
    </row>
    <row r="711" spans="1:27" x14ac:dyDescent="0.2">
      <c r="A711" s="74"/>
      <c r="B711" s="75"/>
      <c r="C711" s="75"/>
      <c r="D711" s="65"/>
      <c r="E711" s="65"/>
      <c r="F711" s="65"/>
      <c r="G711" s="65"/>
      <c r="H711" s="65"/>
      <c r="I711" s="65"/>
      <c r="J711" s="65"/>
      <c r="K711" s="65"/>
      <c r="L711" s="65"/>
      <c r="M711" s="65"/>
      <c r="N711" s="65"/>
      <c r="O711" s="65"/>
      <c r="P711" s="65"/>
      <c r="Q711" s="65"/>
      <c r="R711" s="65"/>
      <c r="S711" s="65"/>
      <c r="T711" s="65"/>
      <c r="U711" s="65"/>
      <c r="V711" s="65"/>
      <c r="W711" s="65"/>
      <c r="X711" s="65"/>
      <c r="Y711" s="65"/>
      <c r="Z711" s="65"/>
      <c r="AA711" s="65"/>
    </row>
    <row r="712" spans="1:27" x14ac:dyDescent="0.2">
      <c r="A712" s="74"/>
      <c r="B712" s="75"/>
      <c r="C712" s="75"/>
      <c r="D712" s="65"/>
      <c r="E712" s="65"/>
      <c r="F712" s="65"/>
      <c r="G712" s="65"/>
      <c r="H712" s="65"/>
      <c r="I712" s="65"/>
      <c r="J712" s="65"/>
      <c r="K712" s="65"/>
      <c r="L712" s="65"/>
      <c r="M712" s="65"/>
      <c r="N712" s="65"/>
      <c r="O712" s="65"/>
      <c r="P712" s="65"/>
      <c r="Q712" s="65"/>
      <c r="R712" s="65"/>
      <c r="S712" s="65"/>
      <c r="T712" s="65"/>
      <c r="U712" s="65"/>
      <c r="V712" s="65"/>
      <c r="W712" s="65"/>
      <c r="X712" s="65"/>
      <c r="Y712" s="65"/>
      <c r="Z712" s="65"/>
      <c r="AA712" s="65"/>
    </row>
    <row r="713" spans="1:27" x14ac:dyDescent="0.2">
      <c r="A713" s="74"/>
      <c r="B713" s="75"/>
      <c r="C713" s="75"/>
      <c r="D713" s="65"/>
      <c r="E713" s="65"/>
      <c r="F713" s="65"/>
      <c r="G713" s="65"/>
      <c r="H713" s="65"/>
      <c r="I713" s="65"/>
      <c r="J713" s="65"/>
      <c r="K713" s="65"/>
      <c r="L713" s="65"/>
      <c r="M713" s="65"/>
      <c r="N713" s="65"/>
      <c r="O713" s="65"/>
      <c r="P713" s="65"/>
      <c r="Q713" s="65"/>
      <c r="R713" s="65"/>
      <c r="S713" s="65"/>
      <c r="T713" s="65"/>
      <c r="U713" s="65"/>
      <c r="V713" s="65"/>
      <c r="W713" s="65"/>
      <c r="X713" s="65"/>
      <c r="Y713" s="65"/>
      <c r="Z713" s="65"/>
      <c r="AA713" s="65"/>
    </row>
    <row r="714" spans="1:27" x14ac:dyDescent="0.2">
      <c r="A714" s="74"/>
      <c r="B714" s="75"/>
      <c r="C714" s="75"/>
      <c r="D714" s="65"/>
      <c r="E714" s="65"/>
      <c r="F714" s="65"/>
      <c r="G714" s="65"/>
      <c r="H714" s="65"/>
      <c r="I714" s="65"/>
      <c r="J714" s="65"/>
      <c r="K714" s="65"/>
      <c r="L714" s="65"/>
      <c r="M714" s="65"/>
      <c r="N714" s="65"/>
      <c r="O714" s="65"/>
      <c r="P714" s="65"/>
      <c r="Q714" s="65"/>
      <c r="R714" s="65"/>
      <c r="S714" s="65"/>
      <c r="T714" s="65"/>
      <c r="U714" s="65"/>
      <c r="V714" s="65"/>
      <c r="W714" s="65"/>
      <c r="X714" s="65"/>
      <c r="Y714" s="65"/>
      <c r="Z714" s="65"/>
      <c r="AA714" s="65"/>
    </row>
    <row r="715" spans="1:27" x14ac:dyDescent="0.2">
      <c r="A715" s="74"/>
      <c r="B715" s="75"/>
      <c r="C715" s="75"/>
      <c r="D715" s="65"/>
      <c r="E715" s="65"/>
      <c r="F715" s="65"/>
      <c r="G715" s="65"/>
      <c r="H715" s="65"/>
      <c r="I715" s="65"/>
      <c r="J715" s="65"/>
      <c r="K715" s="65"/>
      <c r="L715" s="65"/>
      <c r="M715" s="65"/>
      <c r="N715" s="65"/>
      <c r="O715" s="65"/>
      <c r="P715" s="65"/>
      <c r="Q715" s="65"/>
      <c r="R715" s="65"/>
      <c r="S715" s="65"/>
      <c r="T715" s="65"/>
      <c r="U715" s="65"/>
      <c r="V715" s="65"/>
      <c r="W715" s="65"/>
      <c r="X715" s="65"/>
      <c r="Y715" s="65"/>
      <c r="Z715" s="65"/>
      <c r="AA715" s="65"/>
    </row>
    <row r="716" spans="1:27" x14ac:dyDescent="0.2">
      <c r="A716" s="74"/>
      <c r="B716" s="75"/>
      <c r="C716" s="75"/>
      <c r="D716" s="65"/>
      <c r="E716" s="65"/>
      <c r="F716" s="65"/>
      <c r="G716" s="65"/>
      <c r="H716" s="65"/>
      <c r="I716" s="65"/>
      <c r="J716" s="65"/>
      <c r="K716" s="65"/>
      <c r="L716" s="65"/>
      <c r="M716" s="65"/>
      <c r="N716" s="65"/>
      <c r="O716" s="65"/>
      <c r="P716" s="65"/>
      <c r="Q716" s="65"/>
      <c r="R716" s="65"/>
      <c r="S716" s="65"/>
      <c r="T716" s="65"/>
      <c r="U716" s="65"/>
      <c r="V716" s="65"/>
      <c r="W716" s="65"/>
      <c r="X716" s="65"/>
      <c r="Y716" s="65"/>
      <c r="Z716" s="65"/>
      <c r="AA716" s="65"/>
    </row>
    <row r="717" spans="1:27" x14ac:dyDescent="0.2">
      <c r="A717" s="74"/>
      <c r="B717" s="75"/>
      <c r="C717" s="75"/>
      <c r="D717" s="65"/>
      <c r="E717" s="65"/>
      <c r="F717" s="65"/>
      <c r="G717" s="65"/>
      <c r="H717" s="65"/>
      <c r="I717" s="65"/>
      <c r="J717" s="65"/>
      <c r="K717" s="65"/>
      <c r="L717" s="65"/>
      <c r="M717" s="65"/>
      <c r="N717" s="65"/>
      <c r="O717" s="65"/>
      <c r="P717" s="65"/>
      <c r="Q717" s="65"/>
      <c r="R717" s="65"/>
      <c r="S717" s="65"/>
      <c r="T717" s="65"/>
      <c r="U717" s="65"/>
      <c r="V717" s="65"/>
      <c r="W717" s="65"/>
      <c r="X717" s="65"/>
      <c r="Y717" s="65"/>
      <c r="Z717" s="65"/>
      <c r="AA717" s="65"/>
    </row>
    <row r="718" spans="1:27" x14ac:dyDescent="0.2">
      <c r="A718" s="74"/>
      <c r="B718" s="75"/>
      <c r="C718" s="75"/>
      <c r="D718" s="65"/>
      <c r="E718" s="65"/>
      <c r="F718" s="65"/>
      <c r="G718" s="65"/>
      <c r="H718" s="65"/>
      <c r="I718" s="65"/>
      <c r="J718" s="65"/>
      <c r="K718" s="65"/>
      <c r="L718" s="65"/>
      <c r="M718" s="65"/>
      <c r="N718" s="65"/>
      <c r="O718" s="65"/>
      <c r="P718" s="65"/>
      <c r="Q718" s="65"/>
      <c r="R718" s="65"/>
      <c r="S718" s="65"/>
      <c r="T718" s="65"/>
      <c r="U718" s="65"/>
      <c r="V718" s="65"/>
      <c r="W718" s="65"/>
      <c r="X718" s="65"/>
      <c r="Y718" s="65"/>
      <c r="Z718" s="65"/>
      <c r="AA718" s="65"/>
    </row>
    <row r="719" spans="1:27" x14ac:dyDescent="0.2">
      <c r="A719" s="74"/>
      <c r="B719" s="75"/>
      <c r="C719" s="75"/>
      <c r="D719" s="65"/>
      <c r="E719" s="65"/>
      <c r="F719" s="65"/>
      <c r="G719" s="65"/>
      <c r="H719" s="65"/>
      <c r="I719" s="65"/>
      <c r="J719" s="65"/>
      <c r="K719" s="65"/>
      <c r="L719" s="65"/>
      <c r="M719" s="65"/>
      <c r="N719" s="65"/>
      <c r="O719" s="65"/>
      <c r="P719" s="65"/>
      <c r="Q719" s="65"/>
      <c r="R719" s="65"/>
      <c r="S719" s="65"/>
      <c r="T719" s="65"/>
      <c r="U719" s="65"/>
      <c r="V719" s="65"/>
      <c r="W719" s="65"/>
      <c r="X719" s="65"/>
      <c r="Y719" s="65"/>
      <c r="Z719" s="65"/>
      <c r="AA719" s="65"/>
    </row>
    <row r="720" spans="1:27" x14ac:dyDescent="0.2">
      <c r="A720" s="74"/>
      <c r="B720" s="75"/>
      <c r="C720" s="75"/>
      <c r="D720" s="65"/>
      <c r="E720" s="65"/>
      <c r="F720" s="65"/>
      <c r="G720" s="65"/>
      <c r="H720" s="65"/>
      <c r="I720" s="65"/>
      <c r="J720" s="65"/>
      <c r="K720" s="65"/>
      <c r="L720" s="65"/>
      <c r="M720" s="65"/>
      <c r="N720" s="65"/>
      <c r="O720" s="65"/>
      <c r="P720" s="65"/>
      <c r="Q720" s="65"/>
      <c r="R720" s="65"/>
      <c r="S720" s="65"/>
      <c r="T720" s="65"/>
      <c r="U720" s="65"/>
      <c r="V720" s="65"/>
      <c r="W720" s="65"/>
      <c r="X720" s="65"/>
      <c r="Y720" s="65"/>
      <c r="Z720" s="65"/>
      <c r="AA720" s="65"/>
    </row>
    <row r="721" spans="1:27" x14ac:dyDescent="0.2">
      <c r="A721" s="74"/>
      <c r="B721" s="75"/>
      <c r="C721" s="75"/>
      <c r="D721" s="65"/>
      <c r="E721" s="65"/>
      <c r="F721" s="65"/>
      <c r="G721" s="65"/>
      <c r="H721" s="65"/>
      <c r="I721" s="65"/>
      <c r="J721" s="65"/>
      <c r="K721" s="65"/>
      <c r="L721" s="65"/>
      <c r="M721" s="65"/>
      <c r="N721" s="65"/>
      <c r="O721" s="65"/>
      <c r="P721" s="65"/>
      <c r="Q721" s="65"/>
      <c r="R721" s="65"/>
      <c r="S721" s="65"/>
      <c r="T721" s="65"/>
      <c r="U721" s="65"/>
      <c r="V721" s="65"/>
      <c r="W721" s="65"/>
      <c r="X721" s="65"/>
      <c r="Y721" s="65"/>
      <c r="Z721" s="65"/>
      <c r="AA721" s="65"/>
    </row>
    <row r="722" spans="1:27" x14ac:dyDescent="0.2">
      <c r="A722" s="74"/>
      <c r="B722" s="75"/>
      <c r="C722" s="75"/>
      <c r="D722" s="65"/>
      <c r="E722" s="65"/>
      <c r="F722" s="65"/>
      <c r="G722" s="65"/>
      <c r="H722" s="65"/>
      <c r="I722" s="65"/>
      <c r="J722" s="65"/>
      <c r="K722" s="65"/>
      <c r="L722" s="65"/>
      <c r="M722" s="65"/>
      <c r="N722" s="65"/>
      <c r="O722" s="65"/>
      <c r="P722" s="65"/>
      <c r="Q722" s="65"/>
      <c r="R722" s="65"/>
      <c r="S722" s="65"/>
      <c r="T722" s="65"/>
      <c r="U722" s="65"/>
      <c r="V722" s="65"/>
      <c r="W722" s="65"/>
      <c r="X722" s="65"/>
      <c r="Y722" s="65"/>
      <c r="Z722" s="65"/>
      <c r="AA722" s="65"/>
    </row>
    <row r="723" spans="1:27" x14ac:dyDescent="0.2">
      <c r="A723" s="74"/>
      <c r="B723" s="75"/>
      <c r="C723" s="75"/>
      <c r="D723" s="65"/>
      <c r="E723" s="65"/>
      <c r="F723" s="65"/>
      <c r="G723" s="65"/>
      <c r="H723" s="65"/>
      <c r="I723" s="65"/>
      <c r="J723" s="65"/>
      <c r="K723" s="65"/>
      <c r="L723" s="65"/>
      <c r="M723" s="65"/>
      <c r="N723" s="65"/>
      <c r="O723" s="65"/>
      <c r="P723" s="65"/>
      <c r="Q723" s="65"/>
      <c r="R723" s="65"/>
      <c r="S723" s="65"/>
      <c r="T723" s="65"/>
      <c r="U723" s="65"/>
      <c r="V723" s="65"/>
      <c r="W723" s="65"/>
      <c r="X723" s="65"/>
      <c r="Y723" s="65"/>
      <c r="Z723" s="65"/>
      <c r="AA723" s="65"/>
    </row>
    <row r="724" spans="1:27" x14ac:dyDescent="0.2">
      <c r="A724" s="74"/>
      <c r="B724" s="75"/>
      <c r="C724" s="75"/>
      <c r="D724" s="65"/>
      <c r="E724" s="65"/>
      <c r="F724" s="65"/>
      <c r="G724" s="65"/>
      <c r="H724" s="65"/>
      <c r="I724" s="65"/>
      <c r="J724" s="65"/>
      <c r="K724" s="65"/>
      <c r="L724" s="65"/>
      <c r="M724" s="65"/>
      <c r="N724" s="65"/>
      <c r="O724" s="65"/>
      <c r="P724" s="65"/>
      <c r="Q724" s="65"/>
      <c r="R724" s="65"/>
      <c r="S724" s="65"/>
      <c r="T724" s="65"/>
      <c r="U724" s="65"/>
      <c r="V724" s="65"/>
      <c r="W724" s="65"/>
      <c r="X724" s="65"/>
      <c r="Y724" s="65"/>
      <c r="Z724" s="65"/>
      <c r="AA724" s="65"/>
    </row>
    <row r="725" spans="1:27" x14ac:dyDescent="0.2">
      <c r="A725" s="74"/>
      <c r="B725" s="75"/>
      <c r="C725" s="75"/>
      <c r="D725" s="65"/>
      <c r="E725" s="65"/>
      <c r="F725" s="65"/>
      <c r="G725" s="65"/>
      <c r="H725" s="65"/>
      <c r="I725" s="65"/>
      <c r="J725" s="65"/>
      <c r="K725" s="65"/>
      <c r="L725" s="65"/>
      <c r="M725" s="65"/>
      <c r="N725" s="65"/>
      <c r="O725" s="65"/>
      <c r="P725" s="65"/>
      <c r="Q725" s="65"/>
      <c r="R725" s="65"/>
      <c r="S725" s="65"/>
      <c r="T725" s="65"/>
      <c r="U725" s="65"/>
      <c r="V725" s="65"/>
      <c r="W725" s="65"/>
      <c r="X725" s="65"/>
      <c r="Y725" s="65"/>
      <c r="Z725" s="65"/>
      <c r="AA725" s="65"/>
    </row>
    <row r="726" spans="1:27" x14ac:dyDescent="0.2">
      <c r="A726" s="74"/>
      <c r="B726" s="75"/>
      <c r="C726" s="75"/>
      <c r="D726" s="65"/>
      <c r="E726" s="65"/>
      <c r="F726" s="65"/>
      <c r="G726" s="65"/>
      <c r="H726" s="65"/>
      <c r="I726" s="65"/>
      <c r="J726" s="65"/>
      <c r="K726" s="65"/>
      <c r="L726" s="65"/>
      <c r="M726" s="65"/>
      <c r="N726" s="65"/>
      <c r="O726" s="65"/>
      <c r="P726" s="65"/>
      <c r="Q726" s="65"/>
      <c r="R726" s="65"/>
      <c r="S726" s="65"/>
      <c r="T726" s="65"/>
      <c r="U726" s="65"/>
      <c r="V726" s="65"/>
      <c r="W726" s="65"/>
      <c r="X726" s="65"/>
      <c r="Y726" s="65"/>
      <c r="Z726" s="65"/>
      <c r="AA726" s="65"/>
    </row>
    <row r="727" spans="1:27" x14ac:dyDescent="0.2">
      <c r="A727" s="74"/>
      <c r="B727" s="75"/>
      <c r="C727" s="75"/>
      <c r="D727" s="65"/>
      <c r="E727" s="65"/>
      <c r="F727" s="65"/>
      <c r="G727" s="65"/>
      <c r="H727" s="65"/>
      <c r="I727" s="65"/>
      <c r="J727" s="65"/>
      <c r="K727" s="65"/>
      <c r="L727" s="65"/>
      <c r="M727" s="65"/>
      <c r="N727" s="65"/>
      <c r="O727" s="65"/>
      <c r="P727" s="65"/>
      <c r="Q727" s="65"/>
      <c r="R727" s="65"/>
      <c r="S727" s="65"/>
      <c r="T727" s="65"/>
      <c r="U727" s="65"/>
      <c r="V727" s="65"/>
      <c r="W727" s="65"/>
      <c r="X727" s="65"/>
      <c r="Y727" s="65"/>
      <c r="Z727" s="65"/>
      <c r="AA727" s="65"/>
    </row>
    <row r="728" spans="1:27" x14ac:dyDescent="0.2">
      <c r="A728" s="74"/>
      <c r="B728" s="75"/>
      <c r="C728" s="75"/>
      <c r="D728" s="65"/>
      <c r="E728" s="65"/>
      <c r="F728" s="65"/>
      <c r="G728" s="65"/>
      <c r="H728" s="65"/>
      <c r="I728" s="65"/>
      <c r="J728" s="65"/>
      <c r="K728" s="65"/>
      <c r="L728" s="65"/>
      <c r="M728" s="65"/>
      <c r="N728" s="65"/>
      <c r="O728" s="65"/>
      <c r="P728" s="65"/>
      <c r="Q728" s="65"/>
      <c r="R728" s="65"/>
      <c r="S728" s="65"/>
      <c r="T728" s="65"/>
      <c r="U728" s="65"/>
      <c r="V728" s="65"/>
      <c r="W728" s="65"/>
      <c r="X728" s="65"/>
      <c r="Y728" s="65"/>
      <c r="Z728" s="65"/>
      <c r="AA728" s="65"/>
    </row>
    <row r="729" spans="1:27" x14ac:dyDescent="0.2">
      <c r="A729" s="74"/>
      <c r="B729" s="75"/>
      <c r="C729" s="75"/>
      <c r="D729" s="65"/>
      <c r="E729" s="65"/>
      <c r="F729" s="65"/>
      <c r="G729" s="65"/>
      <c r="H729" s="65"/>
      <c r="I729" s="65"/>
      <c r="J729" s="65"/>
      <c r="K729" s="65"/>
      <c r="L729" s="65"/>
      <c r="M729" s="65"/>
      <c r="N729" s="65"/>
      <c r="O729" s="65"/>
      <c r="P729" s="65"/>
      <c r="Q729" s="65"/>
      <c r="R729" s="65"/>
      <c r="S729" s="65"/>
      <c r="T729" s="65"/>
      <c r="U729" s="65"/>
      <c r="V729" s="65"/>
      <c r="W729" s="65"/>
      <c r="X729" s="65"/>
      <c r="Y729" s="65"/>
      <c r="Z729" s="65"/>
      <c r="AA729" s="65"/>
    </row>
    <row r="730" spans="1:27" x14ac:dyDescent="0.2">
      <c r="A730" s="74"/>
      <c r="B730" s="75"/>
      <c r="C730" s="75"/>
      <c r="D730" s="65"/>
      <c r="E730" s="65"/>
      <c r="F730" s="65"/>
      <c r="G730" s="65"/>
      <c r="H730" s="65"/>
      <c r="I730" s="65"/>
      <c r="J730" s="65"/>
      <c r="K730" s="65"/>
      <c r="L730" s="65"/>
      <c r="M730" s="65"/>
      <c r="N730" s="65"/>
      <c r="O730" s="65"/>
      <c r="P730" s="65"/>
      <c r="Q730" s="65"/>
      <c r="R730" s="65"/>
      <c r="S730" s="65"/>
      <c r="T730" s="65"/>
      <c r="U730" s="65"/>
      <c r="V730" s="65"/>
      <c r="W730" s="65"/>
      <c r="X730" s="65"/>
      <c r="Y730" s="65"/>
      <c r="Z730" s="65"/>
      <c r="AA730" s="65"/>
    </row>
    <row r="731" spans="1:27" x14ac:dyDescent="0.2">
      <c r="A731" s="74"/>
      <c r="B731" s="75"/>
      <c r="C731" s="75"/>
      <c r="D731" s="65"/>
      <c r="E731" s="65"/>
      <c r="F731" s="65"/>
      <c r="G731" s="65"/>
      <c r="H731" s="65"/>
      <c r="I731" s="65"/>
      <c r="J731" s="65"/>
      <c r="K731" s="65"/>
      <c r="L731" s="65"/>
      <c r="M731" s="65"/>
      <c r="N731" s="65"/>
      <c r="O731" s="65"/>
      <c r="P731" s="65"/>
      <c r="Q731" s="65"/>
      <c r="R731" s="65"/>
      <c r="S731" s="65"/>
      <c r="T731" s="65"/>
      <c r="U731" s="65"/>
      <c r="V731" s="65"/>
      <c r="W731" s="65"/>
      <c r="X731" s="65"/>
      <c r="Y731" s="65"/>
      <c r="Z731" s="65"/>
      <c r="AA731" s="65"/>
    </row>
    <row r="732" spans="1:27" x14ac:dyDescent="0.2">
      <c r="A732" s="74"/>
      <c r="B732" s="75"/>
      <c r="C732" s="75"/>
      <c r="D732" s="65"/>
      <c r="E732" s="65"/>
      <c r="F732" s="65"/>
      <c r="G732" s="65"/>
      <c r="H732" s="65"/>
      <c r="I732" s="65"/>
      <c r="J732" s="65"/>
      <c r="K732" s="65"/>
      <c r="L732" s="65"/>
      <c r="M732" s="65"/>
      <c r="N732" s="65"/>
      <c r="O732" s="65"/>
      <c r="P732" s="65"/>
      <c r="Q732" s="65"/>
      <c r="R732" s="65"/>
      <c r="S732" s="65"/>
      <c r="T732" s="65"/>
      <c r="U732" s="65"/>
      <c r="V732" s="65"/>
      <c r="W732" s="65"/>
      <c r="X732" s="65"/>
      <c r="Y732" s="65"/>
      <c r="Z732" s="65"/>
      <c r="AA732" s="65"/>
    </row>
    <row r="733" spans="1:27" x14ac:dyDescent="0.2">
      <c r="A733" s="74"/>
      <c r="B733" s="75"/>
      <c r="C733" s="75"/>
      <c r="D733" s="65"/>
      <c r="E733" s="65"/>
      <c r="F733" s="65"/>
      <c r="G733" s="65"/>
      <c r="H733" s="65"/>
      <c r="I733" s="65"/>
      <c r="J733" s="65"/>
      <c r="K733" s="65"/>
      <c r="L733" s="65"/>
      <c r="M733" s="65"/>
      <c r="N733" s="65"/>
      <c r="O733" s="65"/>
      <c r="P733" s="65"/>
      <c r="Q733" s="65"/>
      <c r="R733" s="65"/>
      <c r="S733" s="65"/>
      <c r="T733" s="65"/>
      <c r="U733" s="65"/>
      <c r="V733" s="65"/>
      <c r="W733" s="65"/>
      <c r="X733" s="65"/>
      <c r="Y733" s="65"/>
      <c r="Z733" s="65"/>
      <c r="AA733" s="65"/>
    </row>
    <row r="734" spans="1:27" x14ac:dyDescent="0.2">
      <c r="A734" s="74"/>
      <c r="B734" s="75"/>
      <c r="C734" s="75"/>
      <c r="D734" s="65"/>
      <c r="E734" s="65"/>
      <c r="F734" s="65"/>
      <c r="G734" s="65"/>
      <c r="H734" s="65"/>
      <c r="I734" s="65"/>
      <c r="J734" s="65"/>
      <c r="K734" s="65"/>
      <c r="L734" s="65"/>
      <c r="M734" s="65"/>
      <c r="N734" s="65"/>
      <c r="O734" s="65"/>
      <c r="P734" s="65"/>
      <c r="Q734" s="65"/>
      <c r="R734" s="65"/>
      <c r="S734" s="65"/>
      <c r="T734" s="65"/>
      <c r="U734" s="65"/>
      <c r="V734" s="65"/>
      <c r="W734" s="65"/>
      <c r="X734" s="65"/>
      <c r="Y734" s="65"/>
      <c r="Z734" s="65"/>
      <c r="AA734" s="65"/>
    </row>
    <row r="735" spans="1:27" x14ac:dyDescent="0.2">
      <c r="A735" s="74"/>
      <c r="B735" s="75"/>
      <c r="C735" s="75"/>
      <c r="D735" s="65"/>
      <c r="E735" s="65"/>
      <c r="F735" s="65"/>
      <c r="G735" s="65"/>
      <c r="H735" s="65"/>
      <c r="I735" s="65"/>
      <c r="J735" s="65"/>
      <c r="K735" s="65"/>
      <c r="L735" s="65"/>
      <c r="M735" s="65"/>
      <c r="N735" s="65"/>
      <c r="O735" s="65"/>
      <c r="P735" s="65"/>
      <c r="Q735" s="65"/>
      <c r="R735" s="65"/>
      <c r="S735" s="65"/>
      <c r="T735" s="65"/>
      <c r="U735" s="65"/>
      <c r="V735" s="65"/>
      <c r="W735" s="65"/>
      <c r="X735" s="65"/>
      <c r="Y735" s="65"/>
      <c r="Z735" s="65"/>
      <c r="AA735" s="65"/>
    </row>
    <row r="736" spans="1:27" x14ac:dyDescent="0.2">
      <c r="A736" s="74"/>
      <c r="B736" s="75"/>
      <c r="C736" s="75"/>
      <c r="D736" s="65"/>
      <c r="E736" s="65"/>
      <c r="F736" s="65"/>
      <c r="G736" s="65"/>
      <c r="H736" s="65"/>
      <c r="I736" s="65"/>
      <c r="J736" s="65"/>
      <c r="K736" s="65"/>
      <c r="L736" s="65"/>
      <c r="M736" s="65"/>
      <c r="N736" s="65"/>
      <c r="O736" s="65"/>
      <c r="P736" s="65"/>
      <c r="Q736" s="65"/>
      <c r="R736" s="65"/>
      <c r="S736" s="65"/>
      <c r="T736" s="65"/>
      <c r="U736" s="65"/>
      <c r="V736" s="65"/>
      <c r="W736" s="65"/>
      <c r="X736" s="65"/>
      <c r="Y736" s="65"/>
      <c r="Z736" s="65"/>
      <c r="AA736" s="65"/>
    </row>
    <row r="737" spans="1:27" x14ac:dyDescent="0.2">
      <c r="A737" s="74"/>
      <c r="B737" s="75"/>
      <c r="C737" s="75"/>
      <c r="D737" s="65"/>
      <c r="E737" s="65"/>
      <c r="F737" s="65"/>
      <c r="G737" s="65"/>
      <c r="H737" s="65"/>
      <c r="I737" s="65"/>
      <c r="J737" s="65"/>
      <c r="K737" s="65"/>
      <c r="L737" s="65"/>
      <c r="M737" s="65"/>
      <c r="N737" s="65"/>
      <c r="O737" s="65"/>
      <c r="P737" s="65"/>
      <c r="Q737" s="65"/>
      <c r="R737" s="65"/>
      <c r="S737" s="65"/>
      <c r="T737" s="65"/>
      <c r="U737" s="65"/>
      <c r="V737" s="65"/>
      <c r="W737" s="65"/>
      <c r="X737" s="65"/>
      <c r="Y737" s="65"/>
      <c r="Z737" s="65"/>
      <c r="AA737" s="65"/>
    </row>
    <row r="738" spans="1:27" x14ac:dyDescent="0.2">
      <c r="A738" s="74"/>
      <c r="B738" s="75"/>
      <c r="C738" s="75"/>
      <c r="D738" s="65"/>
      <c r="E738" s="65"/>
      <c r="F738" s="65"/>
      <c r="G738" s="65"/>
      <c r="H738" s="65"/>
      <c r="I738" s="65"/>
      <c r="J738" s="65"/>
      <c r="K738" s="65"/>
      <c r="L738" s="65"/>
      <c r="M738" s="65"/>
      <c r="N738" s="65"/>
      <c r="O738" s="65"/>
      <c r="P738" s="65"/>
      <c r="Q738" s="65"/>
      <c r="R738" s="65"/>
      <c r="S738" s="65"/>
      <c r="T738" s="65"/>
      <c r="U738" s="65"/>
      <c r="V738" s="65"/>
      <c r="W738" s="65"/>
      <c r="X738" s="65"/>
      <c r="Y738" s="65"/>
      <c r="Z738" s="65"/>
      <c r="AA738" s="65"/>
    </row>
    <row r="739" spans="1:27" x14ac:dyDescent="0.2">
      <c r="A739" s="74"/>
      <c r="B739" s="75"/>
      <c r="C739" s="75"/>
      <c r="D739" s="65"/>
      <c r="E739" s="65"/>
      <c r="F739" s="65"/>
      <c r="G739" s="65"/>
      <c r="H739" s="65"/>
      <c r="I739" s="65"/>
      <c r="J739" s="65"/>
      <c r="K739" s="65"/>
      <c r="L739" s="65"/>
      <c r="M739" s="65"/>
      <c r="N739" s="65"/>
      <c r="O739" s="65"/>
      <c r="P739" s="65"/>
      <c r="Q739" s="65"/>
      <c r="R739" s="65"/>
      <c r="S739" s="65"/>
      <c r="T739" s="65"/>
      <c r="U739" s="65"/>
      <c r="V739" s="65"/>
      <c r="W739" s="65"/>
      <c r="X739" s="65"/>
      <c r="Y739" s="65"/>
      <c r="Z739" s="65"/>
      <c r="AA739" s="65"/>
    </row>
    <row r="740" spans="1:27" x14ac:dyDescent="0.2">
      <c r="A740" s="74"/>
      <c r="B740" s="75"/>
      <c r="C740" s="75"/>
      <c r="D740" s="65"/>
      <c r="E740" s="65"/>
      <c r="F740" s="65"/>
      <c r="G740" s="65"/>
      <c r="H740" s="65"/>
      <c r="I740" s="65"/>
      <c r="J740" s="65"/>
      <c r="K740" s="65"/>
      <c r="L740" s="65"/>
      <c r="M740" s="65"/>
      <c r="N740" s="65"/>
      <c r="O740" s="65"/>
      <c r="P740" s="65"/>
      <c r="Q740" s="65"/>
      <c r="R740" s="65"/>
      <c r="S740" s="65"/>
      <c r="T740" s="65"/>
      <c r="U740" s="65"/>
      <c r="V740" s="65"/>
      <c r="W740" s="65"/>
      <c r="X740" s="65"/>
      <c r="Y740" s="65"/>
      <c r="Z740" s="65"/>
      <c r="AA740" s="65"/>
    </row>
    <row r="741" spans="1:27" x14ac:dyDescent="0.2">
      <c r="A741" s="74"/>
      <c r="B741" s="75"/>
      <c r="C741" s="75"/>
      <c r="D741" s="65"/>
      <c r="E741" s="65"/>
      <c r="F741" s="65"/>
      <c r="G741" s="65"/>
      <c r="H741" s="65"/>
      <c r="I741" s="65"/>
      <c r="J741" s="65"/>
      <c r="K741" s="65"/>
      <c r="L741" s="65"/>
      <c r="M741" s="65"/>
      <c r="N741" s="65"/>
      <c r="O741" s="65"/>
      <c r="P741" s="65"/>
      <c r="Q741" s="65"/>
      <c r="R741" s="65"/>
      <c r="S741" s="65"/>
      <c r="T741" s="65"/>
      <c r="U741" s="65"/>
      <c r="V741" s="65"/>
      <c r="W741" s="65"/>
      <c r="X741" s="65"/>
      <c r="Y741" s="65"/>
      <c r="Z741" s="65"/>
      <c r="AA741" s="65"/>
    </row>
    <row r="742" spans="1:27" x14ac:dyDescent="0.2">
      <c r="A742" s="74"/>
      <c r="B742" s="75"/>
      <c r="C742" s="75"/>
      <c r="D742" s="65"/>
      <c r="E742" s="65"/>
      <c r="F742" s="65"/>
      <c r="G742" s="65"/>
      <c r="H742" s="65"/>
      <c r="I742" s="65"/>
      <c r="J742" s="65"/>
      <c r="K742" s="65"/>
      <c r="L742" s="65"/>
      <c r="M742" s="65"/>
      <c r="N742" s="65"/>
      <c r="O742" s="65"/>
      <c r="P742" s="65"/>
      <c r="Q742" s="65"/>
      <c r="R742" s="65"/>
      <c r="S742" s="65"/>
      <c r="T742" s="65"/>
      <c r="U742" s="65"/>
      <c r="V742" s="65"/>
      <c r="W742" s="65"/>
      <c r="X742" s="65"/>
      <c r="Y742" s="65"/>
      <c r="Z742" s="65"/>
      <c r="AA742" s="65"/>
    </row>
    <row r="743" spans="1:27" x14ac:dyDescent="0.2">
      <c r="A743" s="74"/>
      <c r="B743" s="75"/>
      <c r="C743" s="75"/>
      <c r="D743" s="65"/>
      <c r="E743" s="65"/>
      <c r="F743" s="65"/>
      <c r="G743" s="65"/>
      <c r="H743" s="65"/>
      <c r="I743" s="65"/>
      <c r="J743" s="65"/>
      <c r="K743" s="65"/>
      <c r="L743" s="65"/>
      <c r="M743" s="65"/>
      <c r="N743" s="65"/>
      <c r="O743" s="65"/>
      <c r="P743" s="65"/>
      <c r="Q743" s="65"/>
      <c r="R743" s="65"/>
      <c r="S743" s="65"/>
      <c r="T743" s="65"/>
      <c r="U743" s="65"/>
      <c r="V743" s="65"/>
      <c r="W743" s="65"/>
      <c r="X743" s="65"/>
      <c r="Y743" s="65"/>
      <c r="Z743" s="65"/>
      <c r="AA743" s="65"/>
    </row>
    <row r="744" spans="1:27" x14ac:dyDescent="0.2">
      <c r="A744" s="74"/>
      <c r="B744" s="75"/>
      <c r="C744" s="75"/>
      <c r="D744" s="65"/>
      <c r="E744" s="65"/>
      <c r="F744" s="65"/>
      <c r="G744" s="65"/>
      <c r="H744" s="65"/>
      <c r="I744" s="65"/>
      <c r="J744" s="65"/>
      <c r="K744" s="65"/>
      <c r="L744" s="65"/>
      <c r="M744" s="65"/>
      <c r="N744" s="65"/>
      <c r="O744" s="65"/>
      <c r="P744" s="65"/>
      <c r="Q744" s="65"/>
      <c r="R744" s="65"/>
      <c r="S744" s="65"/>
      <c r="T744" s="65"/>
      <c r="U744" s="65"/>
      <c r="V744" s="65"/>
      <c r="W744" s="65"/>
      <c r="X744" s="65"/>
      <c r="Y744" s="65"/>
      <c r="Z744" s="65"/>
      <c r="AA744" s="65"/>
    </row>
    <row r="745" spans="1:27" x14ac:dyDescent="0.2">
      <c r="A745" s="74"/>
      <c r="B745" s="75"/>
      <c r="C745" s="75"/>
      <c r="D745" s="65"/>
      <c r="E745" s="65"/>
      <c r="F745" s="65"/>
      <c r="G745" s="65"/>
      <c r="H745" s="65"/>
      <c r="I745" s="65"/>
      <c r="J745" s="65"/>
      <c r="K745" s="65"/>
      <c r="L745" s="65"/>
      <c r="M745" s="65"/>
      <c r="N745" s="65"/>
      <c r="O745" s="65"/>
      <c r="P745" s="65"/>
      <c r="Q745" s="65"/>
      <c r="R745" s="65"/>
      <c r="S745" s="65"/>
      <c r="T745" s="65"/>
      <c r="U745" s="65"/>
      <c r="V745" s="65"/>
      <c r="W745" s="65"/>
      <c r="X745" s="65"/>
      <c r="Y745" s="65"/>
      <c r="Z745" s="65"/>
      <c r="AA745" s="65"/>
    </row>
    <row r="746" spans="1:27" x14ac:dyDescent="0.2">
      <c r="A746" s="74"/>
      <c r="B746" s="75"/>
      <c r="C746" s="75"/>
      <c r="D746" s="65"/>
      <c r="E746" s="65"/>
      <c r="F746" s="65"/>
      <c r="G746" s="65"/>
      <c r="H746" s="65"/>
      <c r="I746" s="65"/>
      <c r="J746" s="65"/>
      <c r="K746" s="65"/>
      <c r="L746" s="65"/>
      <c r="M746" s="65"/>
      <c r="N746" s="65"/>
      <c r="O746" s="65"/>
      <c r="P746" s="65"/>
      <c r="Q746" s="65"/>
      <c r="R746" s="65"/>
      <c r="S746" s="65"/>
      <c r="T746" s="65"/>
      <c r="U746" s="65"/>
      <c r="V746" s="65"/>
      <c r="W746" s="65"/>
      <c r="X746" s="65"/>
      <c r="Y746" s="65"/>
      <c r="Z746" s="65"/>
      <c r="AA746" s="65"/>
    </row>
    <row r="747" spans="1:27" x14ac:dyDescent="0.2">
      <c r="A747" s="74"/>
      <c r="B747" s="75"/>
      <c r="C747" s="75"/>
      <c r="D747" s="65"/>
      <c r="E747" s="65"/>
      <c r="F747" s="65"/>
      <c r="G747" s="65"/>
      <c r="H747" s="65"/>
      <c r="I747" s="65"/>
      <c r="J747" s="65"/>
      <c r="K747" s="65"/>
      <c r="L747" s="65"/>
      <c r="M747" s="65"/>
      <c r="N747" s="65"/>
      <c r="O747" s="65"/>
      <c r="P747" s="65"/>
      <c r="Q747" s="65"/>
      <c r="R747" s="65"/>
      <c r="S747" s="65"/>
      <c r="T747" s="65"/>
      <c r="U747" s="65"/>
      <c r="V747" s="65"/>
      <c r="W747" s="65"/>
      <c r="X747" s="65"/>
      <c r="Y747" s="65"/>
      <c r="Z747" s="65"/>
      <c r="AA747" s="65"/>
    </row>
    <row r="748" spans="1:27" x14ac:dyDescent="0.2">
      <c r="A748" s="74"/>
      <c r="B748" s="75"/>
      <c r="C748" s="75"/>
      <c r="D748" s="65"/>
      <c r="E748" s="65"/>
      <c r="F748" s="65"/>
      <c r="G748" s="65"/>
      <c r="H748" s="65"/>
      <c r="I748" s="65"/>
      <c r="J748" s="65"/>
      <c r="K748" s="65"/>
      <c r="L748" s="65"/>
      <c r="M748" s="65"/>
      <c r="N748" s="65"/>
      <c r="O748" s="65"/>
      <c r="P748" s="65"/>
      <c r="Q748" s="65"/>
      <c r="R748" s="65"/>
      <c r="S748" s="65"/>
      <c r="T748" s="65"/>
      <c r="U748" s="65"/>
      <c r="V748" s="65"/>
      <c r="W748" s="65"/>
      <c r="X748" s="65"/>
      <c r="Y748" s="65"/>
      <c r="Z748" s="65"/>
      <c r="AA748" s="65"/>
    </row>
    <row r="749" spans="1:27" x14ac:dyDescent="0.2">
      <c r="A749" s="74"/>
      <c r="B749" s="75"/>
      <c r="C749" s="75"/>
      <c r="D749" s="65"/>
      <c r="E749" s="65"/>
      <c r="F749" s="65"/>
      <c r="G749" s="65"/>
      <c r="H749" s="65"/>
      <c r="I749" s="65"/>
      <c r="J749" s="65"/>
      <c r="K749" s="65"/>
      <c r="L749" s="65"/>
      <c r="M749" s="65"/>
      <c r="N749" s="65"/>
      <c r="O749" s="65"/>
      <c r="P749" s="65"/>
      <c r="Q749" s="65"/>
      <c r="R749" s="65"/>
      <c r="S749" s="65"/>
      <c r="T749" s="65"/>
      <c r="U749" s="65"/>
      <c r="V749" s="65"/>
      <c r="W749" s="65"/>
      <c r="X749" s="65"/>
      <c r="Y749" s="65"/>
      <c r="Z749" s="65"/>
      <c r="AA749" s="65"/>
    </row>
    <row r="750" spans="1:27" x14ac:dyDescent="0.2">
      <c r="A750" s="74"/>
      <c r="B750" s="75"/>
      <c r="C750" s="75"/>
      <c r="D750" s="65"/>
      <c r="E750" s="65"/>
      <c r="F750" s="65"/>
      <c r="G750" s="65"/>
      <c r="H750" s="65"/>
      <c r="I750" s="65"/>
      <c r="J750" s="65"/>
      <c r="K750" s="65"/>
      <c r="L750" s="65"/>
      <c r="M750" s="65"/>
      <c r="N750" s="65"/>
      <c r="O750" s="65"/>
      <c r="P750" s="65"/>
      <c r="Q750" s="65"/>
      <c r="R750" s="65"/>
      <c r="S750" s="65"/>
      <c r="T750" s="65"/>
      <c r="U750" s="65"/>
      <c r="V750" s="65"/>
      <c r="W750" s="65"/>
      <c r="X750" s="65"/>
      <c r="Y750" s="65"/>
      <c r="Z750" s="65"/>
      <c r="AA750" s="65"/>
    </row>
    <row r="751" spans="1:27" x14ac:dyDescent="0.2">
      <c r="A751" s="74"/>
      <c r="B751" s="75"/>
      <c r="C751" s="75"/>
      <c r="D751" s="65"/>
      <c r="E751" s="65"/>
      <c r="F751" s="65"/>
      <c r="G751" s="65"/>
      <c r="H751" s="65"/>
      <c r="I751" s="65"/>
      <c r="J751" s="65"/>
      <c r="K751" s="65"/>
      <c r="L751" s="65"/>
      <c r="M751" s="65"/>
      <c r="N751" s="65"/>
      <c r="O751" s="65"/>
      <c r="P751" s="65"/>
      <c r="Q751" s="65"/>
      <c r="R751" s="65"/>
      <c r="S751" s="65"/>
      <c r="T751" s="65"/>
      <c r="U751" s="65"/>
      <c r="V751" s="65"/>
      <c r="W751" s="65"/>
      <c r="X751" s="65"/>
      <c r="Y751" s="65"/>
      <c r="Z751" s="65"/>
      <c r="AA751" s="65"/>
    </row>
    <row r="752" spans="1:27" x14ac:dyDescent="0.2">
      <c r="A752" s="74"/>
      <c r="B752" s="75"/>
      <c r="C752" s="75"/>
      <c r="D752" s="65"/>
      <c r="E752" s="65"/>
      <c r="F752" s="65"/>
      <c r="G752" s="65"/>
      <c r="H752" s="65"/>
      <c r="I752" s="65"/>
      <c r="J752" s="65"/>
      <c r="K752" s="65"/>
      <c r="L752" s="65"/>
      <c r="M752" s="65"/>
      <c r="N752" s="65"/>
      <c r="O752" s="65"/>
      <c r="P752" s="65"/>
      <c r="Q752" s="65"/>
      <c r="R752" s="65"/>
      <c r="S752" s="65"/>
      <c r="T752" s="65"/>
      <c r="U752" s="65"/>
      <c r="V752" s="65"/>
      <c r="W752" s="65"/>
      <c r="X752" s="65"/>
      <c r="Y752" s="65"/>
      <c r="Z752" s="65"/>
      <c r="AA752" s="65"/>
    </row>
    <row r="753" spans="1:27" x14ac:dyDescent="0.2">
      <c r="A753" s="74"/>
      <c r="B753" s="75"/>
      <c r="C753" s="75"/>
      <c r="D753" s="65"/>
      <c r="E753" s="65"/>
      <c r="F753" s="65"/>
      <c r="G753" s="65"/>
      <c r="H753" s="65"/>
      <c r="I753" s="65"/>
      <c r="J753" s="65"/>
      <c r="K753" s="65"/>
      <c r="L753" s="65"/>
      <c r="M753" s="65"/>
      <c r="N753" s="65"/>
      <c r="O753" s="65"/>
      <c r="P753" s="65"/>
      <c r="Q753" s="65"/>
      <c r="R753" s="65"/>
      <c r="S753" s="65"/>
      <c r="T753" s="65"/>
      <c r="U753" s="65"/>
      <c r="V753" s="65"/>
      <c r="W753" s="65"/>
      <c r="X753" s="65"/>
      <c r="Y753" s="65"/>
      <c r="Z753" s="65"/>
      <c r="AA753" s="65"/>
    </row>
    <row r="754" spans="1:27" x14ac:dyDescent="0.2">
      <c r="A754" s="74"/>
      <c r="B754" s="75"/>
      <c r="C754" s="75"/>
      <c r="D754" s="65"/>
      <c r="E754" s="65"/>
      <c r="F754" s="65"/>
      <c r="G754" s="65"/>
      <c r="H754" s="65"/>
      <c r="I754" s="65"/>
      <c r="J754" s="65"/>
      <c r="K754" s="65"/>
      <c r="L754" s="65"/>
      <c r="M754" s="65"/>
      <c r="N754" s="65"/>
      <c r="O754" s="65"/>
      <c r="P754" s="65"/>
      <c r="Q754" s="65"/>
      <c r="R754" s="65"/>
      <c r="S754" s="65"/>
      <c r="T754" s="65"/>
      <c r="U754" s="65"/>
      <c r="V754" s="65"/>
      <c r="W754" s="65"/>
      <c r="X754" s="65"/>
      <c r="Y754" s="65"/>
      <c r="Z754" s="65"/>
      <c r="AA754" s="65"/>
    </row>
    <row r="755" spans="1:27" x14ac:dyDescent="0.2">
      <c r="A755" s="74"/>
      <c r="B755" s="75"/>
      <c r="C755" s="75"/>
      <c r="D755" s="65"/>
      <c r="E755" s="65"/>
      <c r="F755" s="65"/>
      <c r="G755" s="65"/>
      <c r="H755" s="65"/>
      <c r="I755" s="65"/>
      <c r="J755" s="65"/>
      <c r="K755" s="65"/>
      <c r="L755" s="65"/>
      <c r="M755" s="65"/>
      <c r="N755" s="65"/>
      <c r="O755" s="65"/>
      <c r="P755" s="65"/>
      <c r="Q755" s="65"/>
      <c r="R755" s="65"/>
      <c r="S755" s="65"/>
      <c r="T755" s="65"/>
      <c r="U755" s="65"/>
      <c r="V755" s="65"/>
      <c r="W755" s="65"/>
      <c r="X755" s="65"/>
      <c r="Y755" s="65"/>
      <c r="Z755" s="65"/>
      <c r="AA755" s="65"/>
    </row>
    <row r="756" spans="1:27" x14ac:dyDescent="0.2">
      <c r="A756" s="74"/>
      <c r="B756" s="75"/>
      <c r="C756" s="75"/>
      <c r="D756" s="65"/>
      <c r="E756" s="65"/>
      <c r="F756" s="65"/>
      <c r="G756" s="65"/>
      <c r="H756" s="65"/>
      <c r="I756" s="65"/>
      <c r="J756" s="65"/>
      <c r="K756" s="65"/>
      <c r="L756" s="65"/>
      <c r="M756" s="65"/>
      <c r="N756" s="65"/>
      <c r="O756" s="65"/>
      <c r="P756" s="65"/>
      <c r="Q756" s="65"/>
      <c r="R756" s="65"/>
      <c r="S756" s="65"/>
      <c r="T756" s="65"/>
      <c r="U756" s="65"/>
      <c r="V756" s="65"/>
      <c r="W756" s="65"/>
      <c r="X756" s="65"/>
      <c r="Y756" s="65"/>
      <c r="Z756" s="65"/>
      <c r="AA756" s="65"/>
    </row>
    <row r="757" spans="1:27" x14ac:dyDescent="0.2">
      <c r="A757" s="74"/>
      <c r="B757" s="75"/>
      <c r="C757" s="75"/>
      <c r="D757" s="65"/>
      <c r="E757" s="65"/>
      <c r="F757" s="65"/>
      <c r="G757" s="65"/>
      <c r="H757" s="65"/>
      <c r="I757" s="65"/>
      <c r="J757" s="65"/>
      <c r="K757" s="65"/>
      <c r="L757" s="65"/>
      <c r="M757" s="65"/>
      <c r="N757" s="65"/>
      <c r="O757" s="65"/>
      <c r="P757" s="65"/>
      <c r="Q757" s="65"/>
      <c r="R757" s="65"/>
      <c r="S757" s="65"/>
      <c r="T757" s="65"/>
      <c r="U757" s="65"/>
      <c r="V757" s="65"/>
      <c r="W757" s="65"/>
      <c r="X757" s="65"/>
      <c r="Y757" s="65"/>
      <c r="Z757" s="65"/>
      <c r="AA757" s="65"/>
    </row>
    <row r="758" spans="1:27" x14ac:dyDescent="0.2">
      <c r="A758" s="74"/>
      <c r="B758" s="75"/>
      <c r="C758" s="75"/>
      <c r="D758" s="65"/>
      <c r="E758" s="65"/>
      <c r="F758" s="65"/>
      <c r="G758" s="65"/>
      <c r="H758" s="65"/>
      <c r="I758" s="65"/>
      <c r="J758" s="65"/>
      <c r="K758" s="65"/>
      <c r="L758" s="65"/>
      <c r="M758" s="65"/>
      <c r="N758" s="65"/>
      <c r="O758" s="65"/>
      <c r="P758" s="65"/>
      <c r="Q758" s="65"/>
      <c r="R758" s="65"/>
      <c r="S758" s="65"/>
      <c r="T758" s="65"/>
      <c r="U758" s="65"/>
      <c r="V758" s="65"/>
      <c r="W758" s="65"/>
      <c r="X758" s="65"/>
      <c r="Y758" s="65"/>
      <c r="Z758" s="65"/>
      <c r="AA758" s="65"/>
    </row>
    <row r="759" spans="1:27" x14ac:dyDescent="0.2">
      <c r="A759" s="74"/>
      <c r="B759" s="75"/>
      <c r="C759" s="75"/>
      <c r="D759" s="65"/>
      <c r="E759" s="65"/>
      <c r="F759" s="65"/>
      <c r="G759" s="65"/>
      <c r="H759" s="65"/>
      <c r="I759" s="65"/>
      <c r="J759" s="65"/>
      <c r="K759" s="65"/>
      <c r="L759" s="65"/>
      <c r="M759" s="65"/>
      <c r="N759" s="65"/>
      <c r="O759" s="65"/>
      <c r="P759" s="65"/>
      <c r="Q759" s="65"/>
      <c r="R759" s="65"/>
      <c r="S759" s="65"/>
      <c r="T759" s="65"/>
      <c r="U759" s="65"/>
      <c r="V759" s="65"/>
      <c r="W759" s="65"/>
      <c r="X759" s="65"/>
      <c r="Y759" s="65"/>
      <c r="Z759" s="65"/>
      <c r="AA759" s="65"/>
    </row>
    <row r="760" spans="1:27" x14ac:dyDescent="0.2">
      <c r="A760" s="74"/>
      <c r="B760" s="75"/>
      <c r="C760" s="75"/>
      <c r="D760" s="65"/>
      <c r="E760" s="65"/>
      <c r="F760" s="65"/>
      <c r="G760" s="65"/>
      <c r="H760" s="65"/>
      <c r="I760" s="65"/>
      <c r="J760" s="65"/>
      <c r="K760" s="65"/>
      <c r="L760" s="65"/>
      <c r="M760" s="65"/>
      <c r="N760" s="65"/>
      <c r="O760" s="65"/>
      <c r="P760" s="65"/>
      <c r="Q760" s="65"/>
      <c r="R760" s="65"/>
      <c r="S760" s="65"/>
      <c r="T760" s="65"/>
      <c r="U760" s="65"/>
      <c r="V760" s="65"/>
      <c r="W760" s="65"/>
      <c r="X760" s="65"/>
      <c r="Y760" s="65"/>
      <c r="Z760" s="65"/>
      <c r="AA760" s="65"/>
    </row>
    <row r="761" spans="1:27" x14ac:dyDescent="0.2">
      <c r="A761" s="74"/>
      <c r="B761" s="75"/>
      <c r="C761" s="75"/>
      <c r="D761" s="65"/>
      <c r="E761" s="65"/>
      <c r="F761" s="65"/>
      <c r="G761" s="65"/>
      <c r="H761" s="65"/>
      <c r="I761" s="65"/>
      <c r="J761" s="65"/>
      <c r="K761" s="65"/>
      <c r="L761" s="65"/>
      <c r="M761" s="65"/>
      <c r="N761" s="65"/>
      <c r="O761" s="65"/>
      <c r="P761" s="65"/>
      <c r="Q761" s="65"/>
      <c r="R761" s="65"/>
      <c r="S761" s="65"/>
      <c r="T761" s="65"/>
      <c r="U761" s="65"/>
      <c r="V761" s="65"/>
      <c r="W761" s="65"/>
      <c r="X761" s="65"/>
      <c r="Y761" s="65"/>
      <c r="Z761" s="65"/>
      <c r="AA761" s="65"/>
    </row>
    <row r="762" spans="1:27" x14ac:dyDescent="0.2">
      <c r="A762" s="74"/>
      <c r="B762" s="75"/>
      <c r="C762" s="75"/>
      <c r="D762" s="65"/>
      <c r="E762" s="65"/>
      <c r="F762" s="65"/>
      <c r="G762" s="65"/>
      <c r="H762" s="65"/>
      <c r="I762" s="65"/>
      <c r="J762" s="65"/>
      <c r="K762" s="65"/>
      <c r="L762" s="65"/>
      <c r="M762" s="65"/>
      <c r="N762" s="65"/>
      <c r="O762" s="65"/>
      <c r="P762" s="65"/>
      <c r="Q762" s="65"/>
      <c r="R762" s="65"/>
      <c r="S762" s="65"/>
      <c r="T762" s="65"/>
      <c r="U762" s="65"/>
      <c r="V762" s="65"/>
      <c r="W762" s="65"/>
      <c r="X762" s="65"/>
      <c r="Y762" s="65"/>
      <c r="Z762" s="65"/>
      <c r="AA762" s="65"/>
    </row>
    <row r="763" spans="1:27" x14ac:dyDescent="0.2">
      <c r="A763" s="74"/>
      <c r="B763" s="75"/>
      <c r="C763" s="75"/>
      <c r="D763" s="65"/>
      <c r="E763" s="65"/>
      <c r="F763" s="65"/>
      <c r="G763" s="65"/>
      <c r="H763" s="65"/>
      <c r="I763" s="65"/>
      <c r="J763" s="65"/>
      <c r="K763" s="65"/>
      <c r="L763" s="65"/>
      <c r="M763" s="65"/>
      <c r="N763" s="65"/>
      <c r="O763" s="65"/>
      <c r="P763" s="65"/>
      <c r="Q763" s="65"/>
      <c r="R763" s="65"/>
      <c r="S763" s="65"/>
      <c r="T763" s="65"/>
      <c r="U763" s="65"/>
      <c r="V763" s="65"/>
      <c r="W763" s="65"/>
      <c r="X763" s="65"/>
      <c r="Y763" s="65"/>
      <c r="Z763" s="65"/>
      <c r="AA763" s="65"/>
    </row>
    <row r="764" spans="1:27" x14ac:dyDescent="0.2">
      <c r="A764" s="74"/>
      <c r="B764" s="75"/>
      <c r="C764" s="75"/>
      <c r="D764" s="65"/>
      <c r="E764" s="65"/>
      <c r="F764" s="65"/>
      <c r="G764" s="65"/>
      <c r="H764" s="65"/>
      <c r="I764" s="65"/>
      <c r="J764" s="65"/>
      <c r="K764" s="65"/>
      <c r="L764" s="65"/>
      <c r="M764" s="65"/>
      <c r="N764" s="65"/>
      <c r="O764" s="65"/>
      <c r="P764" s="65"/>
      <c r="Q764" s="65"/>
      <c r="R764" s="65"/>
      <c r="S764" s="65"/>
      <c r="T764" s="65"/>
      <c r="U764" s="65"/>
      <c r="V764" s="65"/>
      <c r="W764" s="65"/>
      <c r="X764" s="65"/>
      <c r="Y764" s="65"/>
      <c r="Z764" s="65"/>
      <c r="AA764" s="65"/>
    </row>
    <row r="765" spans="1:27" x14ac:dyDescent="0.2">
      <c r="A765" s="74"/>
      <c r="B765" s="75"/>
      <c r="C765" s="75"/>
      <c r="D765" s="65"/>
      <c r="E765" s="65"/>
      <c r="F765" s="65"/>
      <c r="G765" s="65"/>
      <c r="H765" s="65"/>
      <c r="I765" s="65"/>
      <c r="J765" s="65"/>
      <c r="K765" s="65"/>
      <c r="L765" s="65"/>
      <c r="M765" s="65"/>
      <c r="N765" s="65"/>
      <c r="O765" s="65"/>
      <c r="P765" s="65"/>
      <c r="Q765" s="65"/>
      <c r="R765" s="65"/>
      <c r="S765" s="65"/>
      <c r="T765" s="65"/>
      <c r="U765" s="65"/>
      <c r="V765" s="65"/>
      <c r="W765" s="65"/>
      <c r="X765" s="65"/>
      <c r="Y765" s="65"/>
      <c r="Z765" s="65"/>
      <c r="AA765" s="65"/>
    </row>
    <row r="766" spans="1:27" x14ac:dyDescent="0.2">
      <c r="A766" s="74"/>
      <c r="B766" s="75"/>
      <c r="C766" s="75"/>
      <c r="D766" s="65"/>
      <c r="E766" s="65"/>
      <c r="F766" s="65"/>
      <c r="G766" s="65"/>
      <c r="H766" s="65"/>
      <c r="I766" s="65"/>
      <c r="J766" s="65"/>
      <c r="K766" s="65"/>
      <c r="L766" s="65"/>
      <c r="M766" s="65"/>
      <c r="N766" s="65"/>
      <c r="O766" s="65"/>
      <c r="P766" s="65"/>
      <c r="Q766" s="65"/>
      <c r="R766" s="65"/>
      <c r="S766" s="65"/>
      <c r="T766" s="65"/>
      <c r="U766" s="65"/>
      <c r="V766" s="65"/>
      <c r="W766" s="65"/>
      <c r="X766" s="65"/>
      <c r="Y766" s="65"/>
      <c r="Z766" s="65"/>
      <c r="AA766" s="65"/>
    </row>
    <row r="767" spans="1:27" x14ac:dyDescent="0.2">
      <c r="A767" s="74"/>
      <c r="B767" s="75"/>
      <c r="C767" s="75"/>
      <c r="D767" s="65"/>
      <c r="E767" s="65"/>
      <c r="F767" s="65"/>
      <c r="G767" s="65"/>
      <c r="H767" s="65"/>
      <c r="I767" s="65"/>
      <c r="J767" s="65"/>
      <c r="K767" s="65"/>
      <c r="L767" s="65"/>
      <c r="M767" s="65"/>
      <c r="N767" s="65"/>
      <c r="O767" s="65"/>
      <c r="P767" s="65"/>
      <c r="Q767" s="65"/>
      <c r="R767" s="65"/>
      <c r="S767" s="65"/>
      <c r="T767" s="65"/>
      <c r="U767" s="65"/>
      <c r="V767" s="65"/>
      <c r="W767" s="65"/>
      <c r="X767" s="65"/>
      <c r="Y767" s="65"/>
      <c r="Z767" s="65"/>
      <c r="AA767" s="65"/>
    </row>
    <row r="768" spans="1:27" x14ac:dyDescent="0.2">
      <c r="A768" s="74"/>
      <c r="B768" s="75"/>
      <c r="C768" s="75"/>
      <c r="D768" s="65"/>
      <c r="E768" s="65"/>
      <c r="F768" s="65"/>
      <c r="G768" s="65"/>
      <c r="H768" s="65"/>
      <c r="I768" s="65"/>
      <c r="J768" s="65"/>
      <c r="K768" s="65"/>
      <c r="L768" s="65"/>
      <c r="M768" s="65"/>
      <c r="N768" s="65"/>
      <c r="O768" s="65"/>
      <c r="P768" s="65"/>
      <c r="Q768" s="65"/>
      <c r="R768" s="65"/>
      <c r="S768" s="65"/>
      <c r="T768" s="65"/>
      <c r="U768" s="65"/>
      <c r="V768" s="65"/>
      <c r="W768" s="65"/>
      <c r="X768" s="65"/>
      <c r="Y768" s="65"/>
      <c r="Z768" s="65"/>
      <c r="AA768" s="65"/>
    </row>
    <row r="769" spans="1:27" x14ac:dyDescent="0.2">
      <c r="A769" s="74"/>
      <c r="B769" s="75"/>
      <c r="C769" s="75"/>
      <c r="D769" s="65"/>
      <c r="E769" s="65"/>
      <c r="F769" s="65"/>
      <c r="G769" s="65"/>
      <c r="H769" s="65"/>
      <c r="I769" s="65"/>
      <c r="J769" s="65"/>
      <c r="K769" s="65"/>
      <c r="L769" s="65"/>
      <c r="M769" s="65"/>
      <c r="N769" s="65"/>
      <c r="O769" s="65"/>
      <c r="P769" s="65"/>
      <c r="Q769" s="65"/>
      <c r="R769" s="65"/>
      <c r="S769" s="65"/>
      <c r="T769" s="65"/>
      <c r="U769" s="65"/>
      <c r="V769" s="65"/>
      <c r="W769" s="65"/>
      <c r="X769" s="65"/>
      <c r="Y769" s="65"/>
      <c r="Z769" s="65"/>
      <c r="AA769" s="65"/>
    </row>
    <row r="770" spans="1:27" x14ac:dyDescent="0.2">
      <c r="A770" s="74"/>
      <c r="B770" s="75"/>
      <c r="C770" s="75"/>
      <c r="D770" s="65"/>
      <c r="E770" s="65"/>
      <c r="F770" s="65"/>
      <c r="G770" s="65"/>
      <c r="H770" s="65"/>
      <c r="I770" s="65"/>
      <c r="J770" s="65"/>
      <c r="K770" s="65"/>
      <c r="L770" s="65"/>
      <c r="M770" s="65"/>
      <c r="N770" s="65"/>
      <c r="O770" s="65"/>
      <c r="P770" s="65"/>
      <c r="Q770" s="65"/>
      <c r="R770" s="65"/>
      <c r="S770" s="65"/>
      <c r="T770" s="65"/>
      <c r="U770" s="65"/>
      <c r="V770" s="65"/>
      <c r="W770" s="65"/>
      <c r="X770" s="65"/>
      <c r="Y770" s="65"/>
      <c r="Z770" s="65"/>
      <c r="AA770" s="65"/>
    </row>
    <row r="771" spans="1:27" x14ac:dyDescent="0.2">
      <c r="A771" s="74"/>
      <c r="B771" s="75"/>
      <c r="C771" s="75"/>
      <c r="D771" s="65"/>
      <c r="E771" s="65"/>
      <c r="F771" s="65"/>
      <c r="G771" s="65"/>
      <c r="H771" s="65"/>
      <c r="I771" s="65"/>
      <c r="J771" s="65"/>
      <c r="K771" s="65"/>
      <c r="L771" s="65"/>
      <c r="M771" s="65"/>
      <c r="N771" s="65"/>
      <c r="O771" s="65"/>
      <c r="P771" s="65"/>
      <c r="Q771" s="65"/>
      <c r="R771" s="65"/>
      <c r="S771" s="65"/>
      <c r="T771" s="65"/>
      <c r="U771" s="65"/>
      <c r="V771" s="65"/>
      <c r="W771" s="65"/>
      <c r="X771" s="65"/>
      <c r="Y771" s="65"/>
      <c r="Z771" s="65"/>
      <c r="AA771" s="65"/>
    </row>
    <row r="772" spans="1:27" x14ac:dyDescent="0.2">
      <c r="A772" s="74"/>
      <c r="B772" s="75"/>
      <c r="C772" s="75"/>
      <c r="D772" s="65"/>
      <c r="E772" s="65"/>
      <c r="F772" s="65"/>
      <c r="G772" s="65"/>
      <c r="H772" s="65"/>
      <c r="I772" s="65"/>
      <c r="J772" s="65"/>
      <c r="K772" s="65"/>
      <c r="L772" s="65"/>
      <c r="M772" s="65"/>
      <c r="N772" s="65"/>
      <c r="O772" s="65"/>
      <c r="P772" s="65"/>
      <c r="Q772" s="65"/>
      <c r="R772" s="65"/>
      <c r="S772" s="65"/>
      <c r="T772" s="65"/>
      <c r="U772" s="65"/>
      <c r="V772" s="65"/>
      <c r="W772" s="65"/>
      <c r="X772" s="65"/>
      <c r="Y772" s="65"/>
      <c r="Z772" s="65"/>
      <c r="AA772" s="65"/>
    </row>
    <row r="773" spans="1:27" x14ac:dyDescent="0.2">
      <c r="A773" s="74"/>
      <c r="B773" s="75"/>
      <c r="C773" s="75"/>
      <c r="D773" s="65"/>
      <c r="E773" s="65"/>
      <c r="F773" s="65"/>
      <c r="G773" s="65"/>
      <c r="H773" s="65"/>
      <c r="I773" s="65"/>
      <c r="J773" s="65"/>
      <c r="K773" s="65"/>
      <c r="L773" s="65"/>
      <c r="M773" s="65"/>
      <c r="N773" s="65"/>
      <c r="O773" s="65"/>
      <c r="P773" s="65"/>
      <c r="Q773" s="65"/>
      <c r="R773" s="65"/>
      <c r="S773" s="65"/>
      <c r="T773" s="65"/>
      <c r="U773" s="65"/>
      <c r="V773" s="65"/>
      <c r="W773" s="65"/>
      <c r="X773" s="65"/>
      <c r="Y773" s="65"/>
      <c r="Z773" s="65"/>
      <c r="AA773" s="65"/>
    </row>
    <row r="774" spans="1:27" x14ac:dyDescent="0.2">
      <c r="A774" s="74"/>
      <c r="B774" s="75"/>
      <c r="C774" s="75"/>
      <c r="D774" s="65"/>
      <c r="E774" s="65"/>
      <c r="F774" s="65"/>
      <c r="G774" s="65"/>
      <c r="H774" s="65"/>
      <c r="I774" s="65"/>
      <c r="J774" s="65"/>
      <c r="K774" s="65"/>
      <c r="L774" s="65"/>
      <c r="M774" s="65"/>
      <c r="N774" s="65"/>
      <c r="O774" s="65"/>
      <c r="P774" s="65"/>
      <c r="Q774" s="65"/>
      <c r="R774" s="65"/>
      <c r="S774" s="65"/>
      <c r="T774" s="65"/>
      <c r="U774" s="65"/>
      <c r="V774" s="65"/>
      <c r="W774" s="65"/>
      <c r="X774" s="65"/>
      <c r="Y774" s="65"/>
      <c r="Z774" s="65"/>
      <c r="AA774" s="65"/>
    </row>
    <row r="775" spans="1:27" x14ac:dyDescent="0.2">
      <c r="A775" s="74"/>
      <c r="B775" s="75"/>
      <c r="C775" s="75"/>
      <c r="D775" s="65"/>
      <c r="E775" s="65"/>
      <c r="F775" s="65"/>
      <c r="G775" s="65"/>
      <c r="H775" s="65"/>
      <c r="I775" s="65"/>
      <c r="J775" s="65"/>
      <c r="K775" s="65"/>
      <c r="L775" s="65"/>
      <c r="M775" s="65"/>
      <c r="N775" s="65"/>
      <c r="O775" s="65"/>
      <c r="P775" s="65"/>
      <c r="Q775" s="65"/>
      <c r="R775" s="65"/>
      <c r="S775" s="65"/>
      <c r="T775" s="65"/>
      <c r="U775" s="65"/>
      <c r="V775" s="65"/>
      <c r="W775" s="65"/>
      <c r="X775" s="65"/>
      <c r="Y775" s="65"/>
      <c r="Z775" s="65"/>
      <c r="AA775" s="65"/>
    </row>
    <row r="776" spans="1:27" x14ac:dyDescent="0.2">
      <c r="A776" s="74"/>
      <c r="B776" s="75"/>
      <c r="C776" s="75"/>
      <c r="D776" s="65"/>
      <c r="E776" s="65"/>
      <c r="F776" s="65"/>
      <c r="G776" s="65"/>
      <c r="H776" s="65"/>
      <c r="I776" s="65"/>
      <c r="J776" s="65"/>
      <c r="K776" s="65"/>
      <c r="L776" s="65"/>
      <c r="M776" s="65"/>
      <c r="N776" s="65"/>
      <c r="O776" s="65"/>
      <c r="P776" s="65"/>
      <c r="Q776" s="65"/>
      <c r="R776" s="65"/>
      <c r="S776" s="65"/>
      <c r="T776" s="65"/>
      <c r="U776" s="65"/>
      <c r="V776" s="65"/>
      <c r="W776" s="65"/>
      <c r="X776" s="65"/>
      <c r="Y776" s="65"/>
      <c r="Z776" s="65"/>
      <c r="AA776" s="65"/>
    </row>
    <row r="777" spans="1:27" x14ac:dyDescent="0.2">
      <c r="A777" s="74"/>
      <c r="B777" s="75"/>
      <c r="C777" s="75"/>
      <c r="D777" s="65"/>
      <c r="E777" s="65"/>
      <c r="F777" s="65"/>
      <c r="G777" s="65"/>
      <c r="H777" s="65"/>
      <c r="I777" s="65"/>
      <c r="J777" s="65"/>
      <c r="K777" s="65"/>
      <c r="L777" s="65"/>
      <c r="M777" s="65"/>
      <c r="N777" s="65"/>
      <c r="O777" s="65"/>
      <c r="P777" s="65"/>
      <c r="Q777" s="65"/>
      <c r="R777" s="65"/>
      <c r="S777" s="65"/>
      <c r="T777" s="65"/>
      <c r="U777" s="65"/>
      <c r="V777" s="65"/>
      <c r="W777" s="65"/>
      <c r="X777" s="65"/>
      <c r="Y777" s="65"/>
      <c r="Z777" s="65"/>
      <c r="AA777" s="65"/>
    </row>
    <row r="778" spans="1:27" x14ac:dyDescent="0.2">
      <c r="A778" s="74"/>
      <c r="B778" s="75"/>
      <c r="C778" s="75"/>
      <c r="D778" s="65"/>
      <c r="E778" s="65"/>
      <c r="F778" s="65"/>
      <c r="G778" s="65"/>
      <c r="H778" s="65"/>
      <c r="I778" s="65"/>
      <c r="J778" s="65"/>
      <c r="K778" s="65"/>
      <c r="L778" s="65"/>
      <c r="M778" s="65"/>
      <c r="N778" s="65"/>
      <c r="O778" s="65"/>
      <c r="P778" s="65"/>
      <c r="Q778" s="65"/>
      <c r="R778" s="65"/>
      <c r="S778" s="65"/>
      <c r="T778" s="65"/>
      <c r="U778" s="65"/>
      <c r="V778" s="65"/>
      <c r="W778" s="65"/>
      <c r="X778" s="65"/>
      <c r="Y778" s="65"/>
      <c r="Z778" s="65"/>
      <c r="AA778" s="65"/>
    </row>
    <row r="779" spans="1:27" x14ac:dyDescent="0.2">
      <c r="A779" s="74"/>
      <c r="B779" s="75"/>
      <c r="C779" s="75"/>
      <c r="D779" s="65"/>
      <c r="E779" s="65"/>
      <c r="F779" s="65"/>
      <c r="G779" s="65"/>
      <c r="H779" s="65"/>
      <c r="I779" s="65"/>
      <c r="J779" s="65"/>
      <c r="K779" s="65"/>
      <c r="L779" s="65"/>
      <c r="M779" s="65"/>
      <c r="N779" s="65"/>
      <c r="O779" s="65"/>
      <c r="P779" s="65"/>
      <c r="Q779" s="65"/>
      <c r="R779" s="65"/>
      <c r="S779" s="65"/>
      <c r="T779" s="65"/>
      <c r="U779" s="65"/>
      <c r="V779" s="65"/>
      <c r="W779" s="65"/>
      <c r="X779" s="65"/>
      <c r="Y779" s="65"/>
      <c r="Z779" s="65"/>
      <c r="AA779" s="65"/>
    </row>
    <row r="780" spans="1:27" x14ac:dyDescent="0.2">
      <c r="A780" s="74"/>
      <c r="B780" s="75"/>
      <c r="C780" s="75"/>
      <c r="D780" s="65"/>
      <c r="E780" s="65"/>
      <c r="F780" s="65"/>
      <c r="G780" s="65"/>
      <c r="H780" s="65"/>
      <c r="I780" s="65"/>
      <c r="J780" s="65"/>
      <c r="K780" s="65"/>
      <c r="L780" s="65"/>
      <c r="M780" s="65"/>
      <c r="N780" s="65"/>
      <c r="O780" s="65"/>
      <c r="P780" s="65"/>
      <c r="Q780" s="65"/>
      <c r="R780" s="65"/>
      <c r="S780" s="65"/>
      <c r="T780" s="65"/>
      <c r="U780" s="65"/>
      <c r="V780" s="65"/>
      <c r="W780" s="65"/>
      <c r="X780" s="65"/>
      <c r="Y780" s="65"/>
      <c r="Z780" s="65"/>
      <c r="AA780" s="65"/>
    </row>
    <row r="781" spans="1:27" x14ac:dyDescent="0.2">
      <c r="A781" s="74"/>
      <c r="B781" s="75"/>
      <c r="C781" s="75"/>
      <c r="D781" s="65"/>
      <c r="E781" s="65"/>
      <c r="F781" s="65"/>
      <c r="G781" s="65"/>
      <c r="H781" s="65"/>
      <c r="I781" s="65"/>
      <c r="J781" s="65"/>
      <c r="K781" s="65"/>
      <c r="L781" s="65"/>
      <c r="M781" s="65"/>
      <c r="N781" s="65"/>
      <c r="O781" s="65"/>
      <c r="P781" s="65"/>
      <c r="Q781" s="65"/>
      <c r="R781" s="65"/>
      <c r="S781" s="65"/>
      <c r="T781" s="65"/>
      <c r="U781" s="65"/>
      <c r="V781" s="65"/>
      <c r="W781" s="65"/>
      <c r="X781" s="65"/>
      <c r="Y781" s="65"/>
      <c r="Z781" s="65"/>
      <c r="AA781" s="65"/>
    </row>
    <row r="782" spans="1:27" x14ac:dyDescent="0.2">
      <c r="A782" s="74"/>
      <c r="B782" s="75"/>
      <c r="C782" s="75"/>
      <c r="D782" s="65"/>
      <c r="E782" s="65"/>
      <c r="F782" s="65"/>
      <c r="G782" s="65"/>
      <c r="H782" s="65"/>
      <c r="I782" s="65"/>
      <c r="J782" s="65"/>
      <c r="K782" s="65"/>
      <c r="L782" s="65"/>
      <c r="M782" s="65"/>
      <c r="N782" s="65"/>
      <c r="O782" s="65"/>
      <c r="P782" s="65"/>
      <c r="Q782" s="65"/>
      <c r="R782" s="65"/>
      <c r="S782" s="65"/>
      <c r="T782" s="65"/>
      <c r="U782" s="65"/>
      <c r="V782" s="65"/>
      <c r="W782" s="65"/>
      <c r="X782" s="65"/>
      <c r="Y782" s="65"/>
      <c r="Z782" s="65"/>
      <c r="AA782" s="65"/>
    </row>
    <row r="783" spans="1:27" x14ac:dyDescent="0.2">
      <c r="A783" s="74"/>
      <c r="B783" s="75"/>
      <c r="C783" s="75"/>
      <c r="D783" s="65"/>
      <c r="E783" s="65"/>
      <c r="F783" s="65"/>
      <c r="G783" s="65"/>
      <c r="H783" s="65"/>
      <c r="I783" s="65"/>
      <c r="J783" s="65"/>
      <c r="K783" s="65"/>
      <c r="L783" s="65"/>
      <c r="M783" s="65"/>
      <c r="N783" s="65"/>
      <c r="O783" s="65"/>
      <c r="P783" s="65"/>
      <c r="Q783" s="65"/>
      <c r="R783" s="65"/>
      <c r="S783" s="65"/>
      <c r="T783" s="65"/>
      <c r="U783" s="65"/>
      <c r="V783" s="65"/>
      <c r="W783" s="65"/>
      <c r="X783" s="65"/>
      <c r="Y783" s="65"/>
      <c r="Z783" s="65"/>
      <c r="AA783" s="65"/>
    </row>
    <row r="784" spans="1:27" x14ac:dyDescent="0.2">
      <c r="A784" s="74"/>
      <c r="B784" s="75"/>
      <c r="C784" s="75"/>
      <c r="D784" s="65"/>
      <c r="E784" s="65"/>
      <c r="F784" s="65"/>
      <c r="G784" s="65"/>
      <c r="H784" s="65"/>
      <c r="I784" s="65"/>
      <c r="J784" s="65"/>
      <c r="K784" s="65"/>
      <c r="L784" s="65"/>
      <c r="M784" s="65"/>
      <c r="N784" s="65"/>
      <c r="O784" s="65"/>
      <c r="P784" s="65"/>
      <c r="Q784" s="65"/>
      <c r="R784" s="65"/>
      <c r="S784" s="65"/>
      <c r="T784" s="65"/>
      <c r="U784" s="65"/>
      <c r="V784" s="65"/>
      <c r="W784" s="65"/>
      <c r="X784" s="65"/>
      <c r="Y784" s="65"/>
      <c r="Z784" s="65"/>
      <c r="AA784" s="65"/>
    </row>
    <row r="785" spans="1:27" x14ac:dyDescent="0.2">
      <c r="A785" s="74"/>
      <c r="B785" s="75"/>
      <c r="C785" s="75"/>
      <c r="D785" s="65"/>
      <c r="E785" s="65"/>
      <c r="F785" s="65"/>
      <c r="G785" s="65"/>
      <c r="H785" s="65"/>
      <c r="I785" s="65"/>
      <c r="J785" s="65"/>
      <c r="K785" s="65"/>
      <c r="L785" s="65"/>
      <c r="M785" s="65"/>
      <c r="N785" s="65"/>
      <c r="O785" s="65"/>
      <c r="P785" s="65"/>
      <c r="Q785" s="65"/>
      <c r="R785" s="65"/>
      <c r="S785" s="65"/>
      <c r="T785" s="65"/>
      <c r="U785" s="65"/>
      <c r="V785" s="65"/>
      <c r="W785" s="65"/>
      <c r="X785" s="65"/>
      <c r="Y785" s="65"/>
      <c r="Z785" s="65"/>
      <c r="AA785" s="65"/>
    </row>
    <row r="786" spans="1:27" x14ac:dyDescent="0.2">
      <c r="A786" s="74"/>
      <c r="B786" s="75"/>
      <c r="C786" s="75"/>
      <c r="D786" s="65"/>
      <c r="E786" s="65"/>
      <c r="F786" s="65"/>
      <c r="G786" s="65"/>
      <c r="H786" s="65"/>
      <c r="I786" s="65"/>
      <c r="J786" s="65"/>
      <c r="K786" s="65"/>
      <c r="L786" s="65"/>
      <c r="M786" s="65"/>
      <c r="N786" s="65"/>
      <c r="O786" s="65"/>
      <c r="P786" s="65"/>
      <c r="Q786" s="65"/>
      <c r="R786" s="65"/>
      <c r="S786" s="65"/>
      <c r="T786" s="65"/>
      <c r="U786" s="65"/>
      <c r="V786" s="65"/>
      <c r="W786" s="65"/>
      <c r="X786" s="65"/>
      <c r="Y786" s="65"/>
      <c r="Z786" s="65"/>
      <c r="AA786" s="65"/>
    </row>
    <row r="787" spans="1:27" x14ac:dyDescent="0.2">
      <c r="A787" s="74"/>
      <c r="B787" s="75"/>
      <c r="C787" s="75"/>
      <c r="D787" s="65"/>
      <c r="E787" s="65"/>
      <c r="F787" s="65"/>
      <c r="G787" s="65"/>
      <c r="H787" s="65"/>
      <c r="I787" s="65"/>
      <c r="J787" s="65"/>
      <c r="K787" s="65"/>
      <c r="L787" s="65"/>
      <c r="M787" s="65"/>
      <c r="N787" s="65"/>
      <c r="O787" s="65"/>
      <c r="P787" s="65"/>
      <c r="Q787" s="65"/>
      <c r="R787" s="65"/>
      <c r="S787" s="65"/>
      <c r="T787" s="65"/>
      <c r="U787" s="65"/>
      <c r="V787" s="65"/>
      <c r="W787" s="65"/>
      <c r="X787" s="65"/>
      <c r="Y787" s="65"/>
      <c r="Z787" s="65"/>
      <c r="AA787" s="65"/>
    </row>
    <row r="788" spans="1:27" x14ac:dyDescent="0.2">
      <c r="A788" s="74"/>
      <c r="B788" s="75"/>
      <c r="C788" s="75"/>
      <c r="D788" s="65"/>
      <c r="E788" s="65"/>
      <c r="F788" s="65"/>
      <c r="G788" s="65"/>
      <c r="H788" s="65"/>
      <c r="I788" s="65"/>
      <c r="J788" s="65"/>
      <c r="K788" s="65"/>
      <c r="L788" s="65"/>
      <c r="M788" s="65"/>
      <c r="N788" s="65"/>
      <c r="O788" s="65"/>
      <c r="P788" s="65"/>
      <c r="Q788" s="65"/>
      <c r="R788" s="65"/>
      <c r="S788" s="65"/>
      <c r="T788" s="65"/>
      <c r="U788" s="65"/>
      <c r="V788" s="65"/>
      <c r="W788" s="65"/>
      <c r="X788" s="65"/>
      <c r="Y788" s="65"/>
      <c r="Z788" s="65"/>
      <c r="AA788" s="65"/>
    </row>
    <row r="789" spans="1:27" x14ac:dyDescent="0.2">
      <c r="A789" s="74"/>
      <c r="B789" s="75"/>
      <c r="C789" s="75"/>
      <c r="D789" s="65"/>
      <c r="E789" s="65"/>
      <c r="F789" s="65"/>
      <c r="G789" s="65"/>
      <c r="H789" s="65"/>
      <c r="I789" s="65"/>
      <c r="J789" s="65"/>
      <c r="K789" s="65"/>
      <c r="L789" s="65"/>
      <c r="M789" s="65"/>
      <c r="N789" s="65"/>
      <c r="O789" s="65"/>
      <c r="P789" s="65"/>
      <c r="Q789" s="65"/>
      <c r="R789" s="65"/>
      <c r="S789" s="65"/>
      <c r="T789" s="65"/>
      <c r="U789" s="65"/>
      <c r="V789" s="65"/>
      <c r="W789" s="65"/>
      <c r="X789" s="65"/>
      <c r="Y789" s="65"/>
      <c r="Z789" s="65"/>
      <c r="AA789" s="65"/>
    </row>
    <row r="790" spans="1:27" x14ac:dyDescent="0.2">
      <c r="A790" s="74"/>
      <c r="B790" s="75"/>
      <c r="C790" s="75"/>
      <c r="D790" s="65"/>
      <c r="E790" s="65"/>
      <c r="F790" s="65"/>
      <c r="G790" s="65"/>
      <c r="H790" s="65"/>
      <c r="I790" s="65"/>
      <c r="J790" s="65"/>
      <c r="K790" s="65"/>
      <c r="L790" s="65"/>
      <c r="M790" s="65"/>
      <c r="N790" s="65"/>
      <c r="O790" s="65"/>
      <c r="P790" s="65"/>
      <c r="Q790" s="65"/>
      <c r="R790" s="65"/>
      <c r="S790" s="65"/>
      <c r="T790" s="65"/>
      <c r="U790" s="65"/>
      <c r="V790" s="65"/>
      <c r="W790" s="65"/>
      <c r="X790" s="65"/>
      <c r="Y790" s="65"/>
      <c r="Z790" s="65"/>
      <c r="AA790" s="65"/>
    </row>
    <row r="791" spans="1:27" x14ac:dyDescent="0.2">
      <c r="A791" s="74"/>
      <c r="B791" s="75"/>
      <c r="C791" s="75"/>
      <c r="D791" s="65"/>
      <c r="E791" s="65"/>
      <c r="F791" s="65"/>
      <c r="G791" s="65"/>
      <c r="H791" s="65"/>
      <c r="I791" s="65"/>
      <c r="J791" s="65"/>
      <c r="K791" s="65"/>
      <c r="L791" s="65"/>
      <c r="M791" s="65"/>
      <c r="N791" s="65"/>
      <c r="O791" s="65"/>
      <c r="P791" s="65"/>
      <c r="Q791" s="65"/>
      <c r="R791" s="65"/>
      <c r="S791" s="65"/>
      <c r="T791" s="65"/>
      <c r="U791" s="65"/>
      <c r="V791" s="65"/>
      <c r="W791" s="65"/>
      <c r="X791" s="65"/>
      <c r="Y791" s="65"/>
      <c r="Z791" s="65"/>
      <c r="AA791" s="65"/>
    </row>
    <row r="792" spans="1:27" x14ac:dyDescent="0.2">
      <c r="A792" s="74"/>
      <c r="B792" s="75"/>
      <c r="C792" s="75"/>
      <c r="D792" s="65"/>
      <c r="E792" s="65"/>
      <c r="F792" s="65"/>
      <c r="G792" s="65"/>
      <c r="H792" s="65"/>
      <c r="I792" s="65"/>
      <c r="J792" s="65"/>
      <c r="K792" s="65"/>
      <c r="L792" s="65"/>
      <c r="M792" s="65"/>
      <c r="N792" s="65"/>
      <c r="O792" s="65"/>
      <c r="P792" s="65"/>
      <c r="Q792" s="65"/>
      <c r="R792" s="65"/>
      <c r="S792" s="65"/>
      <c r="T792" s="65"/>
      <c r="U792" s="65"/>
      <c r="V792" s="65"/>
      <c r="W792" s="65"/>
      <c r="X792" s="65"/>
      <c r="Y792" s="65"/>
      <c r="Z792" s="65"/>
      <c r="AA792" s="65"/>
    </row>
    <row r="793" spans="1:27" x14ac:dyDescent="0.2">
      <c r="A793" s="74"/>
      <c r="B793" s="75"/>
      <c r="C793" s="75"/>
      <c r="D793" s="65"/>
      <c r="E793" s="65"/>
      <c r="F793" s="65"/>
      <c r="G793" s="65"/>
      <c r="H793" s="65"/>
      <c r="I793" s="65"/>
      <c r="J793" s="65"/>
      <c r="K793" s="65"/>
      <c r="L793" s="65"/>
      <c r="M793" s="65"/>
      <c r="N793" s="65"/>
      <c r="O793" s="65"/>
      <c r="P793" s="65"/>
      <c r="Q793" s="65"/>
      <c r="R793" s="65"/>
      <c r="S793" s="65"/>
      <c r="T793" s="65"/>
      <c r="U793" s="65"/>
      <c r="V793" s="65"/>
      <c r="W793" s="65"/>
      <c r="X793" s="65"/>
      <c r="Y793" s="65"/>
      <c r="Z793" s="65"/>
      <c r="AA793" s="65"/>
    </row>
    <row r="794" spans="1:27" x14ac:dyDescent="0.2">
      <c r="A794" s="74"/>
      <c r="B794" s="75"/>
      <c r="C794" s="75"/>
      <c r="D794" s="65"/>
      <c r="E794" s="65"/>
      <c r="F794" s="65"/>
      <c r="G794" s="65"/>
      <c r="H794" s="65"/>
      <c r="I794" s="65"/>
      <c r="J794" s="65"/>
      <c r="K794" s="65"/>
      <c r="L794" s="65"/>
      <c r="M794" s="65"/>
      <c r="N794" s="65"/>
      <c r="O794" s="65"/>
      <c r="P794" s="65"/>
      <c r="Q794" s="65"/>
      <c r="R794" s="65"/>
      <c r="S794" s="65"/>
      <c r="T794" s="65"/>
      <c r="U794" s="65"/>
      <c r="V794" s="65"/>
      <c r="W794" s="65"/>
      <c r="X794" s="65"/>
      <c r="Y794" s="65"/>
      <c r="Z794" s="65"/>
      <c r="AA794" s="65"/>
    </row>
    <row r="795" spans="1:27" x14ac:dyDescent="0.2">
      <c r="A795" s="74"/>
      <c r="B795" s="75"/>
      <c r="C795" s="75"/>
      <c r="D795" s="65"/>
      <c r="E795" s="65"/>
      <c r="F795" s="65"/>
      <c r="G795" s="65"/>
      <c r="H795" s="65"/>
      <c r="I795" s="65"/>
      <c r="J795" s="65"/>
      <c r="K795" s="65"/>
      <c r="L795" s="65"/>
      <c r="M795" s="65"/>
      <c r="N795" s="65"/>
      <c r="O795" s="65"/>
      <c r="P795" s="65"/>
      <c r="Q795" s="65"/>
      <c r="R795" s="65"/>
      <c r="S795" s="65"/>
      <c r="T795" s="65"/>
      <c r="U795" s="65"/>
      <c r="V795" s="65"/>
      <c r="W795" s="65"/>
      <c r="X795" s="65"/>
      <c r="Y795" s="65"/>
      <c r="Z795" s="65"/>
      <c r="AA795" s="65"/>
    </row>
    <row r="796" spans="1:27" x14ac:dyDescent="0.2">
      <c r="A796" s="74"/>
      <c r="B796" s="75"/>
      <c r="C796" s="75"/>
      <c r="D796" s="65"/>
      <c r="E796" s="65"/>
      <c r="F796" s="65"/>
      <c r="G796" s="65"/>
      <c r="H796" s="65"/>
      <c r="I796" s="65"/>
      <c r="J796" s="65"/>
      <c r="K796" s="65"/>
      <c r="L796" s="65"/>
      <c r="M796" s="65"/>
      <c r="N796" s="65"/>
      <c r="O796" s="65"/>
      <c r="P796" s="65"/>
      <c r="Q796" s="65"/>
      <c r="R796" s="65"/>
      <c r="S796" s="65"/>
      <c r="T796" s="65"/>
      <c r="U796" s="65"/>
      <c r="V796" s="65"/>
      <c r="W796" s="65"/>
      <c r="X796" s="65"/>
      <c r="Y796" s="65"/>
      <c r="Z796" s="65"/>
      <c r="AA796" s="65"/>
    </row>
    <row r="797" spans="1:27" x14ac:dyDescent="0.2">
      <c r="A797" s="74"/>
      <c r="B797" s="75"/>
      <c r="C797" s="75"/>
      <c r="D797" s="65"/>
      <c r="E797" s="65"/>
      <c r="F797" s="65"/>
      <c r="G797" s="65"/>
      <c r="H797" s="65"/>
      <c r="I797" s="65"/>
      <c r="J797" s="65"/>
      <c r="K797" s="65"/>
      <c r="L797" s="65"/>
      <c r="M797" s="65"/>
      <c r="N797" s="65"/>
      <c r="O797" s="65"/>
      <c r="P797" s="65"/>
      <c r="Q797" s="65"/>
      <c r="R797" s="65"/>
      <c r="S797" s="65"/>
      <c r="T797" s="65"/>
      <c r="U797" s="65"/>
      <c r="V797" s="65"/>
      <c r="W797" s="65"/>
      <c r="X797" s="65"/>
      <c r="Y797" s="65"/>
      <c r="Z797" s="65"/>
      <c r="AA797" s="65"/>
    </row>
    <row r="798" spans="1:27" x14ac:dyDescent="0.2">
      <c r="A798" s="74"/>
      <c r="B798" s="75"/>
      <c r="C798" s="75"/>
      <c r="D798" s="65"/>
      <c r="E798" s="65"/>
      <c r="F798" s="65"/>
      <c r="G798" s="65"/>
      <c r="H798" s="65"/>
      <c r="I798" s="65"/>
      <c r="J798" s="65"/>
      <c r="K798" s="65"/>
      <c r="L798" s="65"/>
      <c r="M798" s="65"/>
      <c r="N798" s="65"/>
      <c r="O798" s="65"/>
      <c r="P798" s="65"/>
      <c r="Q798" s="65"/>
      <c r="R798" s="65"/>
      <c r="S798" s="65"/>
      <c r="T798" s="65"/>
      <c r="U798" s="65"/>
      <c r="V798" s="65"/>
      <c r="W798" s="65"/>
      <c r="X798" s="65"/>
      <c r="Y798" s="65"/>
      <c r="Z798" s="65"/>
      <c r="AA798" s="65"/>
    </row>
    <row r="799" spans="1:27" x14ac:dyDescent="0.2">
      <c r="A799" s="74"/>
      <c r="B799" s="75"/>
      <c r="C799" s="75"/>
      <c r="D799" s="65"/>
      <c r="E799" s="65"/>
      <c r="F799" s="65"/>
      <c r="G799" s="65"/>
      <c r="H799" s="65"/>
      <c r="I799" s="65"/>
      <c r="J799" s="65"/>
      <c r="K799" s="65"/>
      <c r="L799" s="65"/>
      <c r="M799" s="65"/>
      <c r="N799" s="65"/>
      <c r="O799" s="65"/>
      <c r="P799" s="65"/>
      <c r="Q799" s="65"/>
      <c r="R799" s="65"/>
      <c r="S799" s="65"/>
      <c r="T799" s="65"/>
      <c r="U799" s="65"/>
      <c r="V799" s="65"/>
      <c r="W799" s="65"/>
      <c r="X799" s="65"/>
      <c r="Y799" s="65"/>
      <c r="Z799" s="65"/>
      <c r="AA799" s="65"/>
    </row>
    <row r="800" spans="1:27" x14ac:dyDescent="0.2">
      <c r="A800" s="74"/>
      <c r="B800" s="75"/>
      <c r="C800" s="75"/>
      <c r="D800" s="65"/>
      <c r="E800" s="65"/>
      <c r="F800" s="65"/>
      <c r="G800" s="65"/>
      <c r="H800" s="65"/>
      <c r="I800" s="65"/>
      <c r="J800" s="65"/>
      <c r="K800" s="65"/>
      <c r="L800" s="65"/>
      <c r="M800" s="65"/>
      <c r="N800" s="65"/>
      <c r="O800" s="65"/>
      <c r="P800" s="65"/>
      <c r="Q800" s="65"/>
      <c r="R800" s="65"/>
      <c r="S800" s="65"/>
      <c r="T800" s="65"/>
      <c r="U800" s="65"/>
      <c r="V800" s="65"/>
      <c r="W800" s="65"/>
      <c r="X800" s="65"/>
      <c r="Y800" s="65"/>
      <c r="Z800" s="65"/>
      <c r="AA800" s="65"/>
    </row>
    <row r="801" spans="1:27" x14ac:dyDescent="0.2">
      <c r="A801" s="74"/>
      <c r="B801" s="75"/>
      <c r="C801" s="75"/>
      <c r="D801" s="65"/>
      <c r="E801" s="65"/>
      <c r="F801" s="65"/>
      <c r="G801" s="65"/>
      <c r="H801" s="65"/>
      <c r="I801" s="65"/>
      <c r="J801" s="65"/>
      <c r="K801" s="65"/>
      <c r="L801" s="65"/>
      <c r="M801" s="65"/>
      <c r="N801" s="65"/>
      <c r="O801" s="65"/>
      <c r="P801" s="65"/>
      <c r="Q801" s="65"/>
      <c r="R801" s="65"/>
      <c r="S801" s="65"/>
      <c r="T801" s="65"/>
      <c r="U801" s="65"/>
      <c r="V801" s="65"/>
      <c r="W801" s="65"/>
      <c r="X801" s="65"/>
      <c r="Y801" s="65"/>
      <c r="Z801" s="65"/>
      <c r="AA801" s="65"/>
    </row>
    <row r="802" spans="1:27" x14ac:dyDescent="0.2">
      <c r="A802" s="74"/>
      <c r="B802" s="75"/>
      <c r="C802" s="75"/>
      <c r="D802" s="65"/>
      <c r="E802" s="65"/>
      <c r="F802" s="65"/>
      <c r="G802" s="65"/>
      <c r="H802" s="65"/>
      <c r="I802" s="65"/>
      <c r="J802" s="65"/>
      <c r="K802" s="65"/>
      <c r="L802" s="65"/>
      <c r="M802" s="65"/>
      <c r="N802" s="65"/>
      <c r="O802" s="65"/>
      <c r="P802" s="65"/>
      <c r="Q802" s="65"/>
      <c r="R802" s="65"/>
      <c r="S802" s="65"/>
      <c r="T802" s="65"/>
      <c r="U802" s="65"/>
      <c r="V802" s="65"/>
      <c r="W802" s="65"/>
      <c r="X802" s="65"/>
      <c r="Y802" s="65"/>
      <c r="Z802" s="65"/>
      <c r="AA802" s="65"/>
    </row>
    <row r="803" spans="1:27" x14ac:dyDescent="0.2">
      <c r="A803" s="74"/>
      <c r="B803" s="75"/>
      <c r="C803" s="75"/>
      <c r="D803" s="65"/>
      <c r="E803" s="65"/>
      <c r="F803" s="65"/>
      <c r="G803" s="65"/>
      <c r="H803" s="65"/>
      <c r="I803" s="65"/>
      <c r="J803" s="65"/>
      <c r="K803" s="65"/>
      <c r="L803" s="65"/>
      <c r="M803" s="65"/>
      <c r="N803" s="65"/>
      <c r="O803" s="65"/>
      <c r="P803" s="65"/>
      <c r="Q803" s="65"/>
      <c r="R803" s="65"/>
      <c r="S803" s="65"/>
      <c r="T803" s="65"/>
      <c r="U803" s="65"/>
      <c r="V803" s="65"/>
      <c r="W803" s="65"/>
      <c r="X803" s="65"/>
      <c r="Y803" s="65"/>
      <c r="Z803" s="65"/>
      <c r="AA803" s="65"/>
    </row>
    <row r="804" spans="1:27" x14ac:dyDescent="0.2">
      <c r="A804" s="74"/>
      <c r="B804" s="75"/>
      <c r="C804" s="75"/>
      <c r="D804" s="65"/>
      <c r="E804" s="65"/>
      <c r="F804" s="65"/>
      <c r="G804" s="65"/>
      <c r="H804" s="65"/>
      <c r="I804" s="65"/>
      <c r="J804" s="65"/>
      <c r="K804" s="65"/>
      <c r="L804" s="65"/>
      <c r="M804" s="65"/>
      <c r="N804" s="65"/>
      <c r="O804" s="65"/>
      <c r="P804" s="65"/>
      <c r="Q804" s="65"/>
      <c r="R804" s="65"/>
      <c r="S804" s="65"/>
      <c r="T804" s="65"/>
      <c r="U804" s="65"/>
      <c r="V804" s="65"/>
      <c r="W804" s="65"/>
      <c r="X804" s="65"/>
      <c r="Y804" s="65"/>
      <c r="Z804" s="65"/>
      <c r="AA804" s="65"/>
    </row>
    <row r="805" spans="1:27" x14ac:dyDescent="0.2">
      <c r="A805" s="74"/>
      <c r="B805" s="75"/>
      <c r="C805" s="75"/>
      <c r="D805" s="65"/>
      <c r="E805" s="65"/>
      <c r="F805" s="65"/>
      <c r="G805" s="65"/>
      <c r="H805" s="65"/>
      <c r="I805" s="65"/>
      <c r="J805" s="65"/>
      <c r="K805" s="65"/>
      <c r="L805" s="65"/>
      <c r="M805" s="65"/>
      <c r="N805" s="65"/>
      <c r="O805" s="65"/>
      <c r="P805" s="65"/>
      <c r="Q805" s="65"/>
      <c r="R805" s="65"/>
      <c r="S805" s="65"/>
      <c r="T805" s="65"/>
      <c r="U805" s="65"/>
      <c r="V805" s="65"/>
      <c r="W805" s="65"/>
      <c r="X805" s="65"/>
      <c r="Y805" s="65"/>
      <c r="Z805" s="65"/>
      <c r="AA805" s="65"/>
    </row>
    <row r="806" spans="1:27" x14ac:dyDescent="0.2">
      <c r="A806" s="74"/>
      <c r="B806" s="75"/>
      <c r="C806" s="75"/>
      <c r="D806" s="65"/>
      <c r="E806" s="65"/>
      <c r="F806" s="65"/>
      <c r="G806" s="65"/>
      <c r="H806" s="65"/>
      <c r="I806" s="65"/>
      <c r="J806" s="65"/>
      <c r="K806" s="65"/>
      <c r="L806" s="65"/>
      <c r="M806" s="65"/>
      <c r="N806" s="65"/>
      <c r="O806" s="65"/>
      <c r="P806" s="65"/>
      <c r="Q806" s="65"/>
      <c r="R806" s="65"/>
      <c r="S806" s="65"/>
      <c r="T806" s="65"/>
      <c r="U806" s="65"/>
      <c r="V806" s="65"/>
      <c r="W806" s="65"/>
      <c r="X806" s="65"/>
      <c r="Y806" s="65"/>
      <c r="Z806" s="65"/>
      <c r="AA806" s="65"/>
    </row>
    <row r="807" spans="1:27" x14ac:dyDescent="0.2">
      <c r="A807" s="74"/>
      <c r="B807" s="75"/>
      <c r="C807" s="75"/>
      <c r="D807" s="65"/>
      <c r="E807" s="65"/>
      <c r="F807" s="65"/>
      <c r="G807" s="65"/>
      <c r="H807" s="65"/>
      <c r="I807" s="65"/>
      <c r="J807" s="65"/>
      <c r="K807" s="65"/>
      <c r="L807" s="65"/>
      <c r="M807" s="65"/>
      <c r="N807" s="65"/>
      <c r="O807" s="65"/>
      <c r="P807" s="65"/>
      <c r="Q807" s="65"/>
      <c r="R807" s="65"/>
      <c r="S807" s="65"/>
      <c r="T807" s="65"/>
      <c r="U807" s="65"/>
      <c r="V807" s="65"/>
      <c r="W807" s="65"/>
      <c r="X807" s="65"/>
      <c r="Y807" s="65"/>
      <c r="Z807" s="65"/>
      <c r="AA807" s="65"/>
    </row>
    <row r="808" spans="1:27" x14ac:dyDescent="0.2">
      <c r="A808" s="74"/>
      <c r="B808" s="75"/>
      <c r="C808" s="75"/>
      <c r="D808" s="65"/>
      <c r="E808" s="65"/>
      <c r="F808" s="65"/>
      <c r="G808" s="65"/>
      <c r="H808" s="65"/>
      <c r="I808" s="65"/>
      <c r="J808" s="65"/>
      <c r="K808" s="65"/>
      <c r="L808" s="65"/>
      <c r="M808" s="65"/>
      <c r="N808" s="65"/>
      <c r="O808" s="65"/>
      <c r="P808" s="65"/>
      <c r="Q808" s="65"/>
      <c r="R808" s="65"/>
      <c r="S808" s="65"/>
      <c r="T808" s="65"/>
      <c r="U808" s="65"/>
      <c r="V808" s="65"/>
      <c r="W808" s="65"/>
      <c r="X808" s="65"/>
      <c r="Y808" s="65"/>
      <c r="Z808" s="65"/>
      <c r="AA808" s="65"/>
    </row>
    <row r="809" spans="1:27" x14ac:dyDescent="0.2">
      <c r="A809" s="74"/>
      <c r="B809" s="75"/>
      <c r="C809" s="75"/>
      <c r="D809" s="65"/>
      <c r="E809" s="65"/>
      <c r="F809" s="65"/>
      <c r="G809" s="65"/>
      <c r="H809" s="65"/>
      <c r="I809" s="65"/>
      <c r="J809" s="65"/>
      <c r="K809" s="65"/>
      <c r="L809" s="65"/>
      <c r="M809" s="65"/>
      <c r="N809" s="65"/>
      <c r="O809" s="65"/>
      <c r="P809" s="65"/>
      <c r="Q809" s="65"/>
      <c r="R809" s="65"/>
      <c r="S809" s="65"/>
      <c r="T809" s="65"/>
      <c r="U809" s="65"/>
      <c r="V809" s="65"/>
      <c r="W809" s="65"/>
      <c r="X809" s="65"/>
      <c r="Y809" s="65"/>
      <c r="Z809" s="65"/>
      <c r="AA809" s="65"/>
    </row>
    <row r="810" spans="1:27" x14ac:dyDescent="0.2">
      <c r="A810" s="74"/>
      <c r="B810" s="75"/>
      <c r="C810" s="75"/>
      <c r="D810" s="65"/>
      <c r="E810" s="65"/>
      <c r="F810" s="65"/>
      <c r="G810" s="65"/>
      <c r="H810" s="65"/>
      <c r="I810" s="65"/>
      <c r="J810" s="65"/>
      <c r="K810" s="65"/>
      <c r="L810" s="65"/>
      <c r="M810" s="65"/>
      <c r="N810" s="65"/>
      <c r="O810" s="65"/>
      <c r="P810" s="65"/>
      <c r="Q810" s="65"/>
      <c r="R810" s="65"/>
      <c r="S810" s="65"/>
      <c r="T810" s="65"/>
      <c r="U810" s="65"/>
      <c r="V810" s="65"/>
      <c r="W810" s="65"/>
      <c r="X810" s="65"/>
      <c r="Y810" s="65"/>
      <c r="Z810" s="65"/>
      <c r="AA810" s="65"/>
    </row>
    <row r="811" spans="1:27" x14ac:dyDescent="0.2">
      <c r="A811" s="74"/>
      <c r="B811" s="75"/>
      <c r="C811" s="75"/>
      <c r="D811" s="65"/>
      <c r="E811" s="65"/>
      <c r="F811" s="65"/>
      <c r="G811" s="65"/>
      <c r="H811" s="65"/>
      <c r="I811" s="65"/>
      <c r="J811" s="65"/>
      <c r="K811" s="65"/>
      <c r="L811" s="65"/>
      <c r="M811" s="65"/>
      <c r="N811" s="65"/>
      <c r="O811" s="65"/>
      <c r="P811" s="65"/>
      <c r="Q811" s="65"/>
      <c r="R811" s="65"/>
      <c r="S811" s="65"/>
      <c r="T811" s="65"/>
      <c r="U811" s="65"/>
      <c r="V811" s="65"/>
      <c r="W811" s="65"/>
      <c r="X811" s="65"/>
      <c r="Y811" s="65"/>
      <c r="Z811" s="65"/>
      <c r="AA811" s="65"/>
    </row>
    <row r="812" spans="1:27" x14ac:dyDescent="0.2">
      <c r="A812" s="74"/>
      <c r="B812" s="75"/>
      <c r="C812" s="75"/>
      <c r="D812" s="65"/>
      <c r="E812" s="65"/>
      <c r="F812" s="65"/>
      <c r="G812" s="65"/>
      <c r="H812" s="65"/>
      <c r="I812" s="65"/>
      <c r="J812" s="65"/>
      <c r="K812" s="65"/>
      <c r="L812" s="65"/>
      <c r="M812" s="65"/>
      <c r="N812" s="65"/>
      <c r="O812" s="65"/>
      <c r="P812" s="65"/>
      <c r="Q812" s="65"/>
      <c r="R812" s="65"/>
      <c r="S812" s="65"/>
      <c r="T812" s="65"/>
      <c r="U812" s="65"/>
      <c r="V812" s="65"/>
      <c r="W812" s="65"/>
      <c r="X812" s="65"/>
      <c r="Y812" s="65"/>
      <c r="Z812" s="65"/>
      <c r="AA812" s="65"/>
    </row>
    <row r="813" spans="1:27" x14ac:dyDescent="0.2">
      <c r="A813" s="74"/>
      <c r="B813" s="75"/>
      <c r="C813" s="75"/>
      <c r="D813" s="65"/>
      <c r="E813" s="65"/>
      <c r="F813" s="65"/>
      <c r="G813" s="65"/>
      <c r="H813" s="65"/>
      <c r="I813" s="65"/>
      <c r="J813" s="65"/>
      <c r="K813" s="65"/>
      <c r="L813" s="65"/>
      <c r="M813" s="65"/>
      <c r="N813" s="65"/>
      <c r="O813" s="65"/>
      <c r="P813" s="65"/>
      <c r="Q813" s="65"/>
      <c r="R813" s="65"/>
      <c r="S813" s="65"/>
      <c r="T813" s="65"/>
      <c r="U813" s="65"/>
      <c r="V813" s="65"/>
      <c r="W813" s="65"/>
      <c r="X813" s="65"/>
      <c r="Y813" s="65"/>
      <c r="Z813" s="65"/>
      <c r="AA813" s="65"/>
    </row>
    <row r="814" spans="1:27" x14ac:dyDescent="0.2">
      <c r="A814" s="74"/>
      <c r="B814" s="75"/>
      <c r="C814" s="75"/>
      <c r="D814" s="65"/>
      <c r="E814" s="65"/>
      <c r="F814" s="65"/>
      <c r="G814" s="65"/>
      <c r="H814" s="65"/>
      <c r="I814" s="65"/>
      <c r="J814" s="65"/>
      <c r="K814" s="65"/>
      <c r="L814" s="65"/>
      <c r="M814" s="65"/>
      <c r="N814" s="65"/>
      <c r="O814" s="65"/>
      <c r="P814" s="65"/>
      <c r="Q814" s="65"/>
      <c r="R814" s="65"/>
      <c r="S814" s="65"/>
      <c r="T814" s="65"/>
      <c r="U814" s="65"/>
      <c r="V814" s="65"/>
      <c r="W814" s="65"/>
      <c r="X814" s="65"/>
      <c r="Y814" s="65"/>
      <c r="Z814" s="65"/>
      <c r="AA814" s="65"/>
    </row>
    <row r="815" spans="1:27" x14ac:dyDescent="0.2">
      <c r="A815" s="74"/>
      <c r="B815" s="75"/>
      <c r="C815" s="75"/>
      <c r="D815" s="65"/>
      <c r="E815" s="65"/>
      <c r="F815" s="65"/>
      <c r="G815" s="65"/>
      <c r="H815" s="65"/>
      <c r="I815" s="65"/>
      <c r="J815" s="65"/>
      <c r="K815" s="65"/>
      <c r="L815" s="65"/>
      <c r="M815" s="65"/>
      <c r="N815" s="65"/>
      <c r="O815" s="65"/>
      <c r="P815" s="65"/>
      <c r="Q815" s="65"/>
      <c r="R815" s="65"/>
      <c r="S815" s="65"/>
      <c r="T815" s="65"/>
      <c r="U815" s="65"/>
      <c r="V815" s="65"/>
      <c r="W815" s="65"/>
      <c r="X815" s="65"/>
      <c r="Y815" s="65"/>
      <c r="Z815" s="65"/>
      <c r="AA815" s="65"/>
    </row>
    <row r="816" spans="1:27" x14ac:dyDescent="0.2">
      <c r="A816" s="74"/>
      <c r="B816" s="75"/>
      <c r="C816" s="75"/>
      <c r="D816" s="65"/>
      <c r="E816" s="65"/>
      <c r="F816" s="65"/>
      <c r="G816" s="65"/>
      <c r="H816" s="65"/>
      <c r="I816" s="65"/>
      <c r="J816" s="65"/>
      <c r="K816" s="65"/>
      <c r="L816" s="65"/>
      <c r="M816" s="65"/>
      <c r="N816" s="65"/>
      <c r="O816" s="65"/>
      <c r="P816" s="65"/>
      <c r="Q816" s="65"/>
      <c r="R816" s="65"/>
      <c r="S816" s="65"/>
      <c r="T816" s="65"/>
      <c r="U816" s="65"/>
      <c r="V816" s="65"/>
      <c r="W816" s="65"/>
      <c r="X816" s="65"/>
      <c r="Y816" s="65"/>
      <c r="Z816" s="65"/>
      <c r="AA816" s="65"/>
    </row>
    <row r="817" spans="1:27" x14ac:dyDescent="0.2">
      <c r="A817" s="74"/>
      <c r="B817" s="75"/>
      <c r="C817" s="75"/>
      <c r="D817" s="65"/>
      <c r="E817" s="65"/>
      <c r="F817" s="65"/>
      <c r="G817" s="65"/>
      <c r="H817" s="65"/>
      <c r="I817" s="65"/>
      <c r="J817" s="65"/>
      <c r="K817" s="65"/>
      <c r="L817" s="65"/>
      <c r="M817" s="65"/>
      <c r="N817" s="65"/>
      <c r="O817" s="65"/>
      <c r="P817" s="65"/>
      <c r="Q817" s="65"/>
      <c r="R817" s="65"/>
      <c r="S817" s="65"/>
      <c r="T817" s="65"/>
      <c r="U817" s="65"/>
      <c r="V817" s="65"/>
      <c r="W817" s="65"/>
      <c r="X817" s="65"/>
      <c r="Y817" s="65"/>
      <c r="Z817" s="65"/>
      <c r="AA817" s="65"/>
    </row>
    <row r="818" spans="1:27" x14ac:dyDescent="0.2">
      <c r="A818" s="74"/>
      <c r="B818" s="75"/>
      <c r="C818" s="75"/>
      <c r="D818" s="65"/>
      <c r="E818" s="65"/>
      <c r="F818" s="65"/>
      <c r="G818" s="65"/>
      <c r="H818" s="65"/>
      <c r="I818" s="65"/>
      <c r="J818" s="65"/>
      <c r="K818" s="65"/>
      <c r="L818" s="65"/>
      <c r="M818" s="65"/>
      <c r="N818" s="65"/>
      <c r="O818" s="65"/>
      <c r="P818" s="65"/>
      <c r="Q818" s="65"/>
      <c r="R818" s="65"/>
      <c r="S818" s="65"/>
      <c r="T818" s="65"/>
      <c r="U818" s="65"/>
      <c r="V818" s="65"/>
      <c r="W818" s="65"/>
      <c r="X818" s="65"/>
      <c r="Y818" s="65"/>
      <c r="Z818" s="65"/>
      <c r="AA818" s="65"/>
    </row>
    <row r="819" spans="1:27" x14ac:dyDescent="0.2">
      <c r="A819" s="74"/>
      <c r="B819" s="75"/>
      <c r="C819" s="75"/>
      <c r="D819" s="65"/>
      <c r="E819" s="65"/>
      <c r="F819" s="65"/>
      <c r="G819" s="65"/>
      <c r="H819" s="65"/>
      <c r="I819" s="65"/>
      <c r="J819" s="65"/>
      <c r="K819" s="65"/>
      <c r="L819" s="65"/>
      <c r="M819" s="65"/>
      <c r="N819" s="65"/>
      <c r="O819" s="65"/>
      <c r="P819" s="65"/>
      <c r="Q819" s="65"/>
      <c r="R819" s="65"/>
      <c r="S819" s="65"/>
      <c r="T819" s="65"/>
      <c r="U819" s="65"/>
      <c r="V819" s="65"/>
      <c r="W819" s="65"/>
      <c r="X819" s="65"/>
      <c r="Y819" s="65"/>
      <c r="Z819" s="65"/>
      <c r="AA819" s="65"/>
    </row>
    <row r="820" spans="1:27" x14ac:dyDescent="0.2">
      <c r="A820" s="74"/>
      <c r="B820" s="75"/>
      <c r="C820" s="75"/>
      <c r="D820" s="65"/>
      <c r="E820" s="65"/>
      <c r="F820" s="65"/>
      <c r="G820" s="65"/>
      <c r="H820" s="65"/>
      <c r="I820" s="65"/>
      <c r="J820" s="65"/>
      <c r="K820" s="65"/>
      <c r="L820" s="65"/>
      <c r="M820" s="65"/>
      <c r="N820" s="65"/>
      <c r="O820" s="65"/>
      <c r="P820" s="65"/>
      <c r="Q820" s="65"/>
      <c r="R820" s="65"/>
      <c r="S820" s="65"/>
      <c r="T820" s="65"/>
      <c r="U820" s="65"/>
      <c r="V820" s="65"/>
      <c r="W820" s="65"/>
      <c r="X820" s="65"/>
      <c r="Y820" s="65"/>
      <c r="Z820" s="65"/>
      <c r="AA820" s="65"/>
    </row>
    <row r="821" spans="1:27" x14ac:dyDescent="0.2">
      <c r="A821" s="74"/>
      <c r="B821" s="75"/>
      <c r="C821" s="75"/>
      <c r="D821" s="65"/>
      <c r="E821" s="65"/>
      <c r="F821" s="65"/>
      <c r="G821" s="65"/>
      <c r="H821" s="65"/>
      <c r="I821" s="65"/>
      <c r="J821" s="65"/>
      <c r="K821" s="65"/>
      <c r="L821" s="65"/>
      <c r="M821" s="65"/>
      <c r="N821" s="65"/>
      <c r="O821" s="65"/>
      <c r="P821" s="65"/>
      <c r="Q821" s="65"/>
      <c r="R821" s="65"/>
      <c r="S821" s="65"/>
      <c r="T821" s="65"/>
      <c r="U821" s="65"/>
      <c r="V821" s="65"/>
      <c r="W821" s="65"/>
      <c r="X821" s="65"/>
      <c r="Y821" s="65"/>
      <c r="Z821" s="65"/>
      <c r="AA821" s="65"/>
    </row>
    <row r="822" spans="1:27" x14ac:dyDescent="0.2">
      <c r="A822" s="74"/>
      <c r="B822" s="75"/>
      <c r="C822" s="75"/>
      <c r="D822" s="65"/>
      <c r="E822" s="65"/>
      <c r="F822" s="65"/>
      <c r="G822" s="65"/>
      <c r="H822" s="65"/>
      <c r="I822" s="65"/>
      <c r="J822" s="65"/>
      <c r="K822" s="65"/>
      <c r="L822" s="65"/>
      <c r="M822" s="65"/>
      <c r="N822" s="65"/>
      <c r="O822" s="65"/>
      <c r="P822" s="65"/>
      <c r="Q822" s="65"/>
      <c r="R822" s="65"/>
      <c r="S822" s="65"/>
      <c r="T822" s="65"/>
      <c r="U822" s="65"/>
      <c r="V822" s="65"/>
      <c r="W822" s="65"/>
      <c r="X822" s="65"/>
      <c r="Y822" s="65"/>
      <c r="Z822" s="65"/>
      <c r="AA822" s="65"/>
    </row>
    <row r="823" spans="1:27" x14ac:dyDescent="0.2">
      <c r="A823" s="74"/>
      <c r="B823" s="75"/>
      <c r="C823" s="75"/>
      <c r="D823" s="65"/>
      <c r="E823" s="65"/>
      <c r="F823" s="65"/>
      <c r="G823" s="65"/>
      <c r="H823" s="65"/>
      <c r="I823" s="65"/>
      <c r="J823" s="65"/>
      <c r="K823" s="65"/>
      <c r="L823" s="65"/>
      <c r="M823" s="65"/>
      <c r="N823" s="65"/>
      <c r="O823" s="65"/>
      <c r="P823" s="65"/>
      <c r="Q823" s="65"/>
      <c r="R823" s="65"/>
      <c r="S823" s="65"/>
      <c r="T823" s="65"/>
      <c r="U823" s="65"/>
      <c r="V823" s="65"/>
      <c r="W823" s="65"/>
      <c r="X823" s="65"/>
      <c r="Y823" s="65"/>
      <c r="Z823" s="65"/>
      <c r="AA823" s="65"/>
    </row>
    <row r="824" spans="1:27" x14ac:dyDescent="0.2">
      <c r="A824" s="74"/>
      <c r="B824" s="75"/>
      <c r="C824" s="75"/>
      <c r="D824" s="65"/>
      <c r="E824" s="65"/>
      <c r="F824" s="65"/>
      <c r="G824" s="65"/>
      <c r="H824" s="65"/>
      <c r="I824" s="65"/>
      <c r="J824" s="65"/>
      <c r="K824" s="65"/>
      <c r="L824" s="65"/>
      <c r="M824" s="65"/>
      <c r="N824" s="65"/>
      <c r="O824" s="65"/>
      <c r="P824" s="65"/>
      <c r="Q824" s="65"/>
      <c r="R824" s="65"/>
      <c r="S824" s="65"/>
      <c r="T824" s="65"/>
      <c r="U824" s="65"/>
      <c r="V824" s="65"/>
      <c r="W824" s="65"/>
      <c r="X824" s="65"/>
      <c r="Y824" s="65"/>
      <c r="Z824" s="65"/>
      <c r="AA824" s="65"/>
    </row>
    <row r="825" spans="1:27" x14ac:dyDescent="0.2">
      <c r="A825" s="74"/>
      <c r="B825" s="75"/>
      <c r="C825" s="75"/>
      <c r="D825" s="65"/>
      <c r="E825" s="65"/>
      <c r="F825" s="65"/>
      <c r="G825" s="65"/>
      <c r="H825" s="65"/>
      <c r="I825" s="65"/>
      <c r="J825" s="65"/>
      <c r="K825" s="65"/>
      <c r="L825" s="65"/>
      <c r="M825" s="65"/>
      <c r="N825" s="65"/>
      <c r="O825" s="65"/>
      <c r="P825" s="65"/>
      <c r="Q825" s="65"/>
      <c r="R825" s="65"/>
      <c r="S825" s="65"/>
      <c r="T825" s="65"/>
      <c r="U825" s="65"/>
      <c r="V825" s="65"/>
      <c r="W825" s="65"/>
      <c r="X825" s="65"/>
      <c r="Y825" s="65"/>
      <c r="Z825" s="65"/>
      <c r="AA825" s="65"/>
    </row>
    <row r="826" spans="1:27" x14ac:dyDescent="0.2">
      <c r="A826" s="74"/>
      <c r="B826" s="75"/>
      <c r="C826" s="7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row>
    <row r="827" spans="1:27" x14ac:dyDescent="0.2">
      <c r="A827" s="74"/>
      <c r="B827" s="75"/>
      <c r="C827" s="75"/>
      <c r="D827" s="65"/>
      <c r="E827" s="65"/>
      <c r="F827" s="65"/>
      <c r="G827" s="65"/>
      <c r="H827" s="65"/>
      <c r="I827" s="65"/>
      <c r="J827" s="65"/>
      <c r="K827" s="65"/>
      <c r="L827" s="65"/>
      <c r="M827" s="65"/>
      <c r="N827" s="65"/>
      <c r="O827" s="65"/>
      <c r="P827" s="65"/>
      <c r="Q827" s="65"/>
      <c r="R827" s="65"/>
      <c r="S827" s="65"/>
      <c r="T827" s="65"/>
      <c r="U827" s="65"/>
      <c r="V827" s="65"/>
      <c r="W827" s="65"/>
      <c r="X827" s="65"/>
      <c r="Y827" s="65"/>
      <c r="Z827" s="65"/>
      <c r="AA827" s="65"/>
    </row>
    <row r="828" spans="1:27" x14ac:dyDescent="0.2">
      <c r="A828" s="74"/>
      <c r="B828" s="75"/>
      <c r="C828" s="75"/>
      <c r="D828" s="65"/>
      <c r="E828" s="65"/>
      <c r="F828" s="65"/>
      <c r="G828" s="65"/>
      <c r="H828" s="65"/>
      <c r="I828" s="65"/>
      <c r="J828" s="65"/>
      <c r="K828" s="65"/>
      <c r="L828" s="65"/>
      <c r="M828" s="65"/>
      <c r="N828" s="65"/>
      <c r="O828" s="65"/>
      <c r="P828" s="65"/>
      <c r="Q828" s="65"/>
      <c r="R828" s="65"/>
      <c r="S828" s="65"/>
      <c r="T828" s="65"/>
      <c r="U828" s="65"/>
      <c r="V828" s="65"/>
      <c r="W828" s="65"/>
      <c r="X828" s="65"/>
      <c r="Y828" s="65"/>
      <c r="Z828" s="65"/>
      <c r="AA828" s="65"/>
    </row>
    <row r="829" spans="1:27" x14ac:dyDescent="0.2">
      <c r="A829" s="74"/>
      <c r="B829" s="75"/>
      <c r="C829" s="75"/>
      <c r="D829" s="65"/>
      <c r="E829" s="65"/>
      <c r="F829" s="65"/>
      <c r="G829" s="65"/>
      <c r="H829" s="65"/>
      <c r="I829" s="65"/>
      <c r="J829" s="65"/>
      <c r="K829" s="65"/>
      <c r="L829" s="65"/>
      <c r="M829" s="65"/>
      <c r="N829" s="65"/>
      <c r="O829" s="65"/>
      <c r="P829" s="65"/>
      <c r="Q829" s="65"/>
      <c r="R829" s="65"/>
      <c r="S829" s="65"/>
      <c r="T829" s="65"/>
      <c r="U829" s="65"/>
      <c r="V829" s="65"/>
      <c r="W829" s="65"/>
      <c r="X829" s="65"/>
      <c r="Y829" s="65"/>
      <c r="Z829" s="65"/>
      <c r="AA829" s="65"/>
    </row>
    <row r="830" spans="1:27" x14ac:dyDescent="0.2">
      <c r="A830" s="74"/>
      <c r="B830" s="75"/>
      <c r="C830" s="75"/>
      <c r="D830" s="65"/>
      <c r="E830" s="65"/>
      <c r="F830" s="65"/>
      <c r="G830" s="65"/>
      <c r="H830" s="65"/>
      <c r="I830" s="65"/>
      <c r="J830" s="65"/>
      <c r="K830" s="65"/>
      <c r="L830" s="65"/>
      <c r="M830" s="65"/>
      <c r="N830" s="65"/>
      <c r="O830" s="65"/>
      <c r="P830" s="65"/>
      <c r="Q830" s="65"/>
      <c r="R830" s="65"/>
      <c r="S830" s="65"/>
      <c r="T830" s="65"/>
      <c r="U830" s="65"/>
      <c r="V830" s="65"/>
      <c r="W830" s="65"/>
      <c r="X830" s="65"/>
      <c r="Y830" s="65"/>
      <c r="Z830" s="65"/>
      <c r="AA830" s="65"/>
    </row>
    <row r="831" spans="1:27" x14ac:dyDescent="0.2">
      <c r="A831" s="74"/>
      <c r="B831" s="75"/>
      <c r="C831" s="75"/>
      <c r="D831" s="65"/>
      <c r="E831" s="65"/>
      <c r="F831" s="65"/>
      <c r="G831" s="65"/>
      <c r="H831" s="65"/>
      <c r="I831" s="65"/>
      <c r="J831" s="65"/>
      <c r="K831" s="65"/>
      <c r="L831" s="65"/>
      <c r="M831" s="65"/>
      <c r="N831" s="65"/>
      <c r="O831" s="65"/>
      <c r="P831" s="65"/>
      <c r="Q831" s="65"/>
      <c r="R831" s="65"/>
      <c r="S831" s="65"/>
      <c r="T831" s="65"/>
      <c r="U831" s="65"/>
      <c r="V831" s="65"/>
      <c r="W831" s="65"/>
      <c r="X831" s="65"/>
      <c r="Y831" s="65"/>
      <c r="Z831" s="65"/>
      <c r="AA831" s="65"/>
    </row>
    <row r="832" spans="1:27" x14ac:dyDescent="0.2">
      <c r="A832" s="74"/>
      <c r="B832" s="75"/>
      <c r="C832" s="75"/>
      <c r="D832" s="65"/>
      <c r="E832" s="65"/>
      <c r="F832" s="65"/>
      <c r="G832" s="65"/>
      <c r="H832" s="65"/>
      <c r="I832" s="65"/>
      <c r="J832" s="65"/>
      <c r="K832" s="65"/>
      <c r="L832" s="65"/>
      <c r="M832" s="65"/>
      <c r="N832" s="65"/>
      <c r="O832" s="65"/>
      <c r="P832" s="65"/>
      <c r="Q832" s="65"/>
      <c r="R832" s="65"/>
      <c r="S832" s="65"/>
      <c r="T832" s="65"/>
      <c r="U832" s="65"/>
      <c r="V832" s="65"/>
      <c r="W832" s="65"/>
      <c r="X832" s="65"/>
      <c r="Y832" s="65"/>
      <c r="Z832" s="65"/>
      <c r="AA832" s="65"/>
    </row>
    <row r="833" spans="1:27" x14ac:dyDescent="0.2">
      <c r="A833" s="74"/>
      <c r="B833" s="75"/>
      <c r="C833" s="75"/>
      <c r="D833" s="65"/>
      <c r="E833" s="65"/>
      <c r="F833" s="65"/>
      <c r="G833" s="65"/>
      <c r="H833" s="65"/>
      <c r="I833" s="65"/>
      <c r="J833" s="65"/>
      <c r="K833" s="65"/>
      <c r="L833" s="65"/>
      <c r="M833" s="65"/>
      <c r="N833" s="65"/>
      <c r="O833" s="65"/>
      <c r="P833" s="65"/>
      <c r="Q833" s="65"/>
      <c r="R833" s="65"/>
      <c r="S833" s="65"/>
      <c r="T833" s="65"/>
      <c r="U833" s="65"/>
      <c r="V833" s="65"/>
      <c r="W833" s="65"/>
      <c r="X833" s="65"/>
      <c r="Y833" s="65"/>
      <c r="Z833" s="65"/>
      <c r="AA833" s="65"/>
    </row>
    <row r="834" spans="1:27" x14ac:dyDescent="0.2">
      <c r="A834" s="74"/>
      <c r="B834" s="75"/>
      <c r="C834" s="75"/>
      <c r="D834" s="65"/>
      <c r="E834" s="65"/>
      <c r="F834" s="65"/>
      <c r="G834" s="65"/>
      <c r="H834" s="65"/>
      <c r="I834" s="65"/>
      <c r="J834" s="65"/>
      <c r="K834" s="65"/>
      <c r="L834" s="65"/>
      <c r="M834" s="65"/>
      <c r="N834" s="65"/>
      <c r="O834" s="65"/>
      <c r="P834" s="65"/>
      <c r="Q834" s="65"/>
      <c r="R834" s="65"/>
      <c r="S834" s="65"/>
      <c r="T834" s="65"/>
      <c r="U834" s="65"/>
      <c r="V834" s="65"/>
      <c r="W834" s="65"/>
      <c r="X834" s="65"/>
      <c r="Y834" s="65"/>
      <c r="Z834" s="65"/>
      <c r="AA834" s="65"/>
    </row>
    <row r="835" spans="1:27" x14ac:dyDescent="0.2">
      <c r="A835" s="74"/>
      <c r="B835" s="75"/>
      <c r="C835" s="75"/>
      <c r="D835" s="65"/>
      <c r="E835" s="65"/>
      <c r="F835" s="65"/>
      <c r="G835" s="65"/>
      <c r="H835" s="65"/>
      <c r="I835" s="65"/>
      <c r="J835" s="65"/>
      <c r="K835" s="65"/>
      <c r="L835" s="65"/>
      <c r="M835" s="65"/>
      <c r="N835" s="65"/>
      <c r="O835" s="65"/>
      <c r="P835" s="65"/>
      <c r="Q835" s="65"/>
      <c r="R835" s="65"/>
      <c r="S835" s="65"/>
      <c r="T835" s="65"/>
      <c r="U835" s="65"/>
      <c r="V835" s="65"/>
      <c r="W835" s="65"/>
      <c r="X835" s="65"/>
      <c r="Y835" s="65"/>
      <c r="Z835" s="65"/>
      <c r="AA835" s="65"/>
    </row>
    <row r="836" spans="1:27" x14ac:dyDescent="0.2">
      <c r="A836" s="74"/>
      <c r="B836" s="75"/>
      <c r="C836" s="75"/>
      <c r="D836" s="65"/>
      <c r="E836" s="65"/>
      <c r="F836" s="65"/>
      <c r="G836" s="65"/>
      <c r="H836" s="65"/>
      <c r="I836" s="65"/>
      <c r="J836" s="65"/>
      <c r="K836" s="65"/>
      <c r="L836" s="65"/>
      <c r="M836" s="65"/>
      <c r="N836" s="65"/>
      <c r="O836" s="65"/>
      <c r="P836" s="65"/>
      <c r="Q836" s="65"/>
      <c r="R836" s="65"/>
      <c r="S836" s="65"/>
      <c r="T836" s="65"/>
      <c r="U836" s="65"/>
      <c r="V836" s="65"/>
      <c r="W836" s="65"/>
      <c r="X836" s="65"/>
      <c r="Y836" s="65"/>
      <c r="Z836" s="65"/>
      <c r="AA836" s="65"/>
    </row>
    <row r="837" spans="1:27" x14ac:dyDescent="0.2">
      <c r="A837" s="74"/>
      <c r="B837" s="75"/>
      <c r="C837" s="75"/>
      <c r="D837" s="65"/>
      <c r="E837" s="65"/>
      <c r="F837" s="65"/>
      <c r="G837" s="65"/>
      <c r="H837" s="65"/>
      <c r="I837" s="65"/>
      <c r="J837" s="65"/>
      <c r="K837" s="65"/>
      <c r="L837" s="65"/>
      <c r="M837" s="65"/>
      <c r="N837" s="65"/>
      <c r="O837" s="65"/>
      <c r="P837" s="65"/>
      <c r="Q837" s="65"/>
      <c r="R837" s="65"/>
      <c r="S837" s="65"/>
      <c r="T837" s="65"/>
      <c r="U837" s="65"/>
      <c r="V837" s="65"/>
      <c r="W837" s="65"/>
      <c r="X837" s="65"/>
      <c r="Y837" s="65"/>
      <c r="Z837" s="65"/>
      <c r="AA837" s="65"/>
    </row>
    <row r="838" spans="1:27" x14ac:dyDescent="0.2">
      <c r="A838" s="74"/>
      <c r="B838" s="75"/>
      <c r="C838" s="75"/>
      <c r="D838" s="65"/>
      <c r="E838" s="65"/>
      <c r="F838" s="65"/>
      <c r="G838" s="65"/>
      <c r="H838" s="65"/>
      <c r="I838" s="65"/>
      <c r="J838" s="65"/>
      <c r="K838" s="65"/>
      <c r="L838" s="65"/>
      <c r="M838" s="65"/>
      <c r="N838" s="65"/>
      <c r="O838" s="65"/>
      <c r="P838" s="65"/>
      <c r="Q838" s="65"/>
      <c r="R838" s="65"/>
      <c r="S838" s="65"/>
      <c r="T838" s="65"/>
      <c r="U838" s="65"/>
      <c r="V838" s="65"/>
      <c r="W838" s="65"/>
      <c r="X838" s="65"/>
      <c r="Y838" s="65"/>
      <c r="Z838" s="65"/>
      <c r="AA838" s="65"/>
    </row>
    <row r="839" spans="1:27" x14ac:dyDescent="0.2">
      <c r="A839" s="74"/>
      <c r="B839" s="75"/>
      <c r="C839" s="75"/>
      <c r="D839" s="65"/>
      <c r="E839" s="65"/>
      <c r="F839" s="65"/>
      <c r="G839" s="65"/>
      <c r="H839" s="65"/>
      <c r="I839" s="65"/>
      <c r="J839" s="65"/>
      <c r="K839" s="65"/>
      <c r="L839" s="65"/>
      <c r="M839" s="65"/>
      <c r="N839" s="65"/>
      <c r="O839" s="65"/>
      <c r="P839" s="65"/>
      <c r="Q839" s="65"/>
      <c r="R839" s="65"/>
      <c r="S839" s="65"/>
      <c r="T839" s="65"/>
      <c r="U839" s="65"/>
      <c r="V839" s="65"/>
      <c r="W839" s="65"/>
      <c r="X839" s="65"/>
      <c r="Y839" s="65"/>
      <c r="Z839" s="65"/>
      <c r="AA839" s="65"/>
    </row>
    <row r="840" spans="1:27" x14ac:dyDescent="0.2">
      <c r="A840" s="74"/>
      <c r="B840" s="75"/>
      <c r="C840" s="75"/>
      <c r="D840" s="65"/>
      <c r="E840" s="65"/>
      <c r="F840" s="65"/>
      <c r="G840" s="65"/>
      <c r="H840" s="65"/>
      <c r="I840" s="65"/>
      <c r="J840" s="65"/>
      <c r="K840" s="65"/>
      <c r="L840" s="65"/>
      <c r="M840" s="65"/>
      <c r="N840" s="65"/>
      <c r="O840" s="65"/>
      <c r="P840" s="65"/>
      <c r="Q840" s="65"/>
      <c r="R840" s="65"/>
      <c r="S840" s="65"/>
      <c r="T840" s="65"/>
      <c r="U840" s="65"/>
      <c r="V840" s="65"/>
      <c r="W840" s="65"/>
      <c r="X840" s="65"/>
      <c r="Y840" s="65"/>
      <c r="Z840" s="65"/>
      <c r="AA840" s="65"/>
    </row>
    <row r="841" spans="1:27" x14ac:dyDescent="0.2">
      <c r="A841" s="74"/>
      <c r="B841" s="75"/>
      <c r="C841" s="75"/>
      <c r="D841" s="65"/>
      <c r="E841" s="65"/>
      <c r="F841" s="65"/>
      <c r="G841" s="65"/>
      <c r="H841" s="65"/>
      <c r="I841" s="65"/>
      <c r="J841" s="65"/>
      <c r="K841" s="65"/>
      <c r="L841" s="65"/>
      <c r="M841" s="65"/>
      <c r="N841" s="65"/>
      <c r="O841" s="65"/>
      <c r="P841" s="65"/>
      <c r="Q841" s="65"/>
      <c r="R841" s="65"/>
      <c r="S841" s="65"/>
      <c r="T841" s="65"/>
      <c r="U841" s="65"/>
      <c r="V841" s="65"/>
      <c r="W841" s="65"/>
      <c r="X841" s="65"/>
      <c r="Y841" s="65"/>
      <c r="Z841" s="65"/>
      <c r="AA841" s="65"/>
    </row>
    <row r="842" spans="1:27" x14ac:dyDescent="0.2">
      <c r="A842" s="74"/>
      <c r="B842" s="75"/>
      <c r="C842" s="75"/>
      <c r="D842" s="65"/>
      <c r="E842" s="65"/>
      <c r="F842" s="65"/>
      <c r="G842" s="65"/>
      <c r="H842" s="65"/>
      <c r="I842" s="65"/>
      <c r="J842" s="65"/>
      <c r="K842" s="65"/>
      <c r="L842" s="65"/>
      <c r="M842" s="65"/>
      <c r="N842" s="65"/>
      <c r="O842" s="65"/>
      <c r="P842" s="65"/>
      <c r="Q842" s="65"/>
      <c r="R842" s="65"/>
      <c r="S842" s="65"/>
      <c r="T842" s="65"/>
      <c r="U842" s="65"/>
      <c r="V842" s="65"/>
      <c r="W842" s="65"/>
      <c r="X842" s="65"/>
      <c r="Y842" s="65"/>
      <c r="Z842" s="65"/>
      <c r="AA842" s="65"/>
    </row>
    <row r="843" spans="1:27" x14ac:dyDescent="0.2">
      <c r="A843" s="74"/>
      <c r="B843" s="75"/>
      <c r="C843" s="75"/>
      <c r="D843" s="65"/>
      <c r="E843" s="65"/>
      <c r="F843" s="65"/>
      <c r="G843" s="65"/>
      <c r="H843" s="65"/>
      <c r="I843" s="65"/>
      <c r="J843" s="65"/>
      <c r="K843" s="65"/>
      <c r="L843" s="65"/>
      <c r="M843" s="65"/>
      <c r="N843" s="65"/>
      <c r="O843" s="65"/>
      <c r="P843" s="65"/>
      <c r="Q843" s="65"/>
      <c r="R843" s="65"/>
      <c r="S843" s="65"/>
      <c r="T843" s="65"/>
      <c r="U843" s="65"/>
      <c r="V843" s="65"/>
      <c r="W843" s="65"/>
      <c r="X843" s="65"/>
      <c r="Y843" s="65"/>
      <c r="Z843" s="65"/>
      <c r="AA843" s="65"/>
    </row>
    <row r="844" spans="1:27" x14ac:dyDescent="0.2">
      <c r="A844" s="74"/>
      <c r="B844" s="75"/>
      <c r="C844" s="75"/>
      <c r="D844" s="65"/>
      <c r="E844" s="65"/>
      <c r="F844" s="65"/>
      <c r="G844" s="65"/>
      <c r="H844" s="65"/>
      <c r="I844" s="65"/>
      <c r="J844" s="65"/>
      <c r="K844" s="65"/>
      <c r="L844" s="65"/>
      <c r="M844" s="65"/>
      <c r="N844" s="65"/>
      <c r="O844" s="65"/>
      <c r="P844" s="65"/>
      <c r="Q844" s="65"/>
      <c r="R844" s="65"/>
      <c r="S844" s="65"/>
      <c r="T844" s="65"/>
      <c r="U844" s="65"/>
      <c r="V844" s="65"/>
      <c r="W844" s="65"/>
      <c r="X844" s="65"/>
      <c r="Y844" s="65"/>
      <c r="Z844" s="65"/>
      <c r="AA844" s="65"/>
    </row>
    <row r="845" spans="1:27" x14ac:dyDescent="0.2">
      <c r="A845" s="74"/>
      <c r="B845" s="75"/>
      <c r="C845" s="75"/>
      <c r="D845" s="65"/>
      <c r="E845" s="65"/>
      <c r="F845" s="65"/>
      <c r="G845" s="65"/>
      <c r="H845" s="65"/>
      <c r="I845" s="65"/>
      <c r="J845" s="65"/>
      <c r="K845" s="65"/>
      <c r="L845" s="65"/>
      <c r="M845" s="65"/>
      <c r="N845" s="65"/>
      <c r="O845" s="65"/>
      <c r="P845" s="65"/>
      <c r="Q845" s="65"/>
      <c r="R845" s="65"/>
      <c r="S845" s="65"/>
      <c r="T845" s="65"/>
      <c r="U845" s="65"/>
      <c r="V845" s="65"/>
      <c r="W845" s="65"/>
      <c r="X845" s="65"/>
      <c r="Y845" s="65"/>
      <c r="Z845" s="65"/>
      <c r="AA845" s="65"/>
    </row>
    <row r="846" spans="1:27" x14ac:dyDescent="0.2">
      <c r="A846" s="74"/>
      <c r="B846" s="75"/>
      <c r="C846" s="75"/>
      <c r="D846" s="65"/>
      <c r="E846" s="65"/>
      <c r="F846" s="65"/>
      <c r="G846" s="65"/>
      <c r="H846" s="65"/>
      <c r="I846" s="65"/>
      <c r="J846" s="65"/>
      <c r="K846" s="65"/>
      <c r="L846" s="65"/>
      <c r="M846" s="65"/>
      <c r="N846" s="65"/>
      <c r="O846" s="65"/>
      <c r="P846" s="65"/>
      <c r="Q846" s="65"/>
      <c r="R846" s="65"/>
      <c r="S846" s="65"/>
      <c r="T846" s="65"/>
      <c r="U846" s="65"/>
      <c r="V846" s="65"/>
      <c r="W846" s="65"/>
      <c r="X846" s="65"/>
      <c r="Y846" s="65"/>
      <c r="Z846" s="65"/>
      <c r="AA846" s="65"/>
    </row>
    <row r="847" spans="1:27" x14ac:dyDescent="0.2">
      <c r="A847" s="74"/>
      <c r="B847" s="75"/>
      <c r="C847" s="75"/>
      <c r="D847" s="65"/>
      <c r="E847" s="65"/>
      <c r="F847" s="65"/>
      <c r="G847" s="65"/>
      <c r="H847" s="65"/>
      <c r="I847" s="65"/>
      <c r="J847" s="65"/>
      <c r="K847" s="65"/>
      <c r="L847" s="65"/>
      <c r="M847" s="65"/>
      <c r="N847" s="65"/>
      <c r="O847" s="65"/>
      <c r="P847" s="65"/>
      <c r="Q847" s="65"/>
      <c r="R847" s="65"/>
      <c r="S847" s="65"/>
      <c r="T847" s="65"/>
      <c r="U847" s="65"/>
      <c r="V847" s="65"/>
      <c r="W847" s="65"/>
      <c r="X847" s="65"/>
      <c r="Y847" s="65"/>
      <c r="Z847" s="65"/>
      <c r="AA847" s="65"/>
    </row>
    <row r="848" spans="1:27" x14ac:dyDescent="0.2">
      <c r="A848" s="74"/>
      <c r="B848" s="75"/>
      <c r="C848" s="75"/>
      <c r="D848" s="65"/>
      <c r="E848" s="65"/>
      <c r="F848" s="65"/>
      <c r="G848" s="65"/>
      <c r="H848" s="65"/>
      <c r="I848" s="65"/>
      <c r="J848" s="65"/>
      <c r="K848" s="65"/>
      <c r="L848" s="65"/>
      <c r="M848" s="65"/>
      <c r="N848" s="65"/>
      <c r="O848" s="65"/>
      <c r="P848" s="65"/>
      <c r="Q848" s="65"/>
      <c r="R848" s="65"/>
      <c r="S848" s="65"/>
      <c r="T848" s="65"/>
      <c r="U848" s="65"/>
      <c r="V848" s="65"/>
      <c r="W848" s="65"/>
      <c r="X848" s="65"/>
      <c r="Y848" s="65"/>
      <c r="Z848" s="65"/>
      <c r="AA848" s="65"/>
    </row>
    <row r="849" spans="1:27" x14ac:dyDescent="0.2">
      <c r="A849" s="74"/>
      <c r="B849" s="75"/>
      <c r="C849" s="75"/>
      <c r="D849" s="65"/>
      <c r="E849" s="65"/>
      <c r="F849" s="65"/>
      <c r="G849" s="65"/>
      <c r="H849" s="65"/>
      <c r="I849" s="65"/>
      <c r="J849" s="65"/>
      <c r="K849" s="65"/>
      <c r="L849" s="65"/>
      <c r="M849" s="65"/>
      <c r="N849" s="65"/>
      <c r="O849" s="65"/>
      <c r="P849" s="65"/>
      <c r="Q849" s="65"/>
      <c r="R849" s="65"/>
      <c r="S849" s="65"/>
      <c r="T849" s="65"/>
      <c r="U849" s="65"/>
      <c r="V849" s="65"/>
      <c r="W849" s="65"/>
      <c r="X849" s="65"/>
      <c r="Y849" s="65"/>
      <c r="Z849" s="65"/>
      <c r="AA849" s="65"/>
    </row>
    <row r="850" spans="1:27" x14ac:dyDescent="0.2">
      <c r="A850" s="74"/>
      <c r="B850" s="75"/>
      <c r="C850" s="75"/>
      <c r="D850" s="65"/>
      <c r="E850" s="65"/>
      <c r="F850" s="65"/>
      <c r="G850" s="65"/>
      <c r="H850" s="65"/>
      <c r="I850" s="65"/>
      <c r="J850" s="65"/>
      <c r="K850" s="65"/>
      <c r="L850" s="65"/>
      <c r="M850" s="65"/>
      <c r="N850" s="65"/>
      <c r="O850" s="65"/>
      <c r="P850" s="65"/>
      <c r="Q850" s="65"/>
      <c r="R850" s="65"/>
      <c r="S850" s="65"/>
      <c r="T850" s="65"/>
      <c r="U850" s="65"/>
      <c r="V850" s="65"/>
      <c r="W850" s="65"/>
      <c r="X850" s="65"/>
      <c r="Y850" s="65"/>
      <c r="Z850" s="65"/>
      <c r="AA850" s="65"/>
    </row>
    <row r="851" spans="1:27" x14ac:dyDescent="0.2">
      <c r="A851" s="74"/>
      <c r="B851" s="75"/>
      <c r="C851" s="75"/>
      <c r="D851" s="65"/>
      <c r="E851" s="65"/>
      <c r="F851" s="65"/>
      <c r="G851" s="65"/>
      <c r="H851" s="65"/>
      <c r="I851" s="65"/>
      <c r="J851" s="65"/>
      <c r="K851" s="65"/>
      <c r="L851" s="65"/>
      <c r="M851" s="65"/>
      <c r="N851" s="65"/>
      <c r="O851" s="65"/>
      <c r="P851" s="65"/>
      <c r="Q851" s="65"/>
      <c r="R851" s="65"/>
      <c r="S851" s="65"/>
      <c r="T851" s="65"/>
      <c r="U851" s="65"/>
      <c r="V851" s="65"/>
      <c r="W851" s="65"/>
      <c r="X851" s="65"/>
      <c r="Y851" s="65"/>
      <c r="Z851" s="65"/>
      <c r="AA851" s="65"/>
    </row>
    <row r="852" spans="1:27" x14ac:dyDescent="0.2">
      <c r="A852" s="74"/>
      <c r="B852" s="75"/>
      <c r="C852" s="75"/>
      <c r="D852" s="65"/>
      <c r="E852" s="65"/>
      <c r="F852" s="65"/>
      <c r="G852" s="65"/>
      <c r="H852" s="65"/>
      <c r="I852" s="65"/>
      <c r="J852" s="65"/>
      <c r="K852" s="65"/>
      <c r="L852" s="65"/>
      <c r="M852" s="65"/>
      <c r="N852" s="65"/>
      <c r="O852" s="65"/>
      <c r="P852" s="65"/>
      <c r="Q852" s="65"/>
      <c r="R852" s="65"/>
      <c r="S852" s="65"/>
      <c r="T852" s="65"/>
      <c r="U852" s="65"/>
      <c r="V852" s="65"/>
      <c r="W852" s="65"/>
      <c r="X852" s="65"/>
      <c r="Y852" s="65"/>
      <c r="Z852" s="65"/>
      <c r="AA852" s="65"/>
    </row>
    <row r="853" spans="1:27" x14ac:dyDescent="0.2">
      <c r="A853" s="74"/>
      <c r="B853" s="75"/>
      <c r="C853" s="7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row>
    <row r="854" spans="1:27" x14ac:dyDescent="0.2">
      <c r="A854" s="74"/>
      <c r="B854" s="75"/>
      <c r="C854" s="7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row>
    <row r="855" spans="1:27" x14ac:dyDescent="0.2">
      <c r="A855" s="74"/>
      <c r="B855" s="75"/>
      <c r="C855" s="75"/>
      <c r="D855" s="65"/>
      <c r="E855" s="65"/>
      <c r="F855" s="65"/>
      <c r="G855" s="65"/>
      <c r="H855" s="65"/>
      <c r="I855" s="65"/>
      <c r="J855" s="65"/>
      <c r="K855" s="65"/>
      <c r="L855" s="65"/>
      <c r="M855" s="65"/>
      <c r="N855" s="65"/>
      <c r="O855" s="65"/>
      <c r="P855" s="65"/>
      <c r="Q855" s="65"/>
      <c r="R855" s="65"/>
      <c r="S855" s="65"/>
      <c r="T855" s="65"/>
      <c r="U855" s="65"/>
      <c r="V855" s="65"/>
      <c r="W855" s="65"/>
      <c r="X855" s="65"/>
      <c r="Y855" s="65"/>
      <c r="Z855" s="65"/>
      <c r="AA855" s="65"/>
    </row>
    <row r="856" spans="1:27" x14ac:dyDescent="0.2">
      <c r="A856" s="74"/>
      <c r="B856" s="75"/>
      <c r="C856" s="75"/>
      <c r="D856" s="65"/>
      <c r="E856" s="65"/>
      <c r="F856" s="65"/>
      <c r="G856" s="65"/>
      <c r="H856" s="65"/>
      <c r="I856" s="65"/>
      <c r="J856" s="65"/>
      <c r="K856" s="65"/>
      <c r="L856" s="65"/>
      <c r="M856" s="65"/>
      <c r="N856" s="65"/>
      <c r="O856" s="65"/>
      <c r="P856" s="65"/>
      <c r="Q856" s="65"/>
      <c r="R856" s="65"/>
      <c r="S856" s="65"/>
      <c r="T856" s="65"/>
      <c r="U856" s="65"/>
      <c r="V856" s="65"/>
      <c r="W856" s="65"/>
      <c r="X856" s="65"/>
      <c r="Y856" s="65"/>
      <c r="Z856" s="65"/>
      <c r="AA856" s="65"/>
    </row>
    <row r="857" spans="1:27" x14ac:dyDescent="0.2">
      <c r="A857" s="74"/>
      <c r="B857" s="75"/>
      <c r="C857" s="75"/>
      <c r="D857" s="65"/>
      <c r="E857" s="65"/>
      <c r="F857" s="65"/>
      <c r="G857" s="65"/>
      <c r="H857" s="65"/>
      <c r="I857" s="65"/>
      <c r="J857" s="65"/>
      <c r="K857" s="65"/>
      <c r="L857" s="65"/>
      <c r="M857" s="65"/>
      <c r="N857" s="65"/>
      <c r="O857" s="65"/>
      <c r="P857" s="65"/>
      <c r="Q857" s="65"/>
      <c r="R857" s="65"/>
      <c r="S857" s="65"/>
      <c r="T857" s="65"/>
      <c r="U857" s="65"/>
      <c r="V857" s="65"/>
      <c r="W857" s="65"/>
      <c r="X857" s="65"/>
      <c r="Y857" s="65"/>
      <c r="Z857" s="65"/>
      <c r="AA857" s="65"/>
    </row>
    <row r="858" spans="1:27" x14ac:dyDescent="0.2">
      <c r="A858" s="74"/>
      <c r="B858" s="75"/>
      <c r="C858" s="75"/>
      <c r="D858" s="65"/>
      <c r="E858" s="65"/>
      <c r="F858" s="65"/>
      <c r="G858" s="65"/>
      <c r="H858" s="65"/>
      <c r="I858" s="65"/>
      <c r="J858" s="65"/>
      <c r="K858" s="65"/>
      <c r="L858" s="65"/>
      <c r="M858" s="65"/>
      <c r="N858" s="65"/>
      <c r="O858" s="65"/>
      <c r="P858" s="65"/>
      <c r="Q858" s="65"/>
      <c r="R858" s="65"/>
      <c r="S858" s="65"/>
      <c r="T858" s="65"/>
      <c r="U858" s="65"/>
      <c r="V858" s="65"/>
      <c r="W858" s="65"/>
      <c r="X858" s="65"/>
      <c r="Y858" s="65"/>
      <c r="Z858" s="65"/>
      <c r="AA858" s="65"/>
    </row>
    <row r="859" spans="1:27" x14ac:dyDescent="0.2">
      <c r="A859" s="74"/>
      <c r="B859" s="75"/>
      <c r="C859" s="75"/>
      <c r="D859" s="65"/>
      <c r="E859" s="65"/>
      <c r="F859" s="65"/>
      <c r="G859" s="65"/>
      <c r="H859" s="65"/>
      <c r="I859" s="65"/>
      <c r="J859" s="65"/>
      <c r="K859" s="65"/>
      <c r="L859" s="65"/>
      <c r="M859" s="65"/>
      <c r="N859" s="65"/>
      <c r="O859" s="65"/>
      <c r="P859" s="65"/>
      <c r="Q859" s="65"/>
      <c r="R859" s="65"/>
      <c r="S859" s="65"/>
      <c r="T859" s="65"/>
      <c r="U859" s="65"/>
      <c r="V859" s="65"/>
      <c r="W859" s="65"/>
      <c r="X859" s="65"/>
      <c r="Y859" s="65"/>
      <c r="Z859" s="65"/>
      <c r="AA859" s="65"/>
    </row>
    <row r="860" spans="1:27" x14ac:dyDescent="0.2">
      <c r="A860" s="74"/>
      <c r="B860" s="75"/>
      <c r="C860" s="75"/>
      <c r="D860" s="65"/>
      <c r="E860" s="65"/>
      <c r="F860" s="65"/>
      <c r="G860" s="65"/>
      <c r="H860" s="65"/>
      <c r="I860" s="65"/>
      <c r="J860" s="65"/>
      <c r="K860" s="65"/>
      <c r="L860" s="65"/>
      <c r="M860" s="65"/>
      <c r="N860" s="65"/>
      <c r="O860" s="65"/>
      <c r="P860" s="65"/>
      <c r="Q860" s="65"/>
      <c r="R860" s="65"/>
      <c r="S860" s="65"/>
      <c r="T860" s="65"/>
      <c r="U860" s="65"/>
      <c r="V860" s="65"/>
      <c r="W860" s="65"/>
      <c r="X860" s="65"/>
      <c r="Y860" s="65"/>
      <c r="Z860" s="65"/>
      <c r="AA860" s="65"/>
    </row>
    <row r="861" spans="1:27" x14ac:dyDescent="0.2">
      <c r="A861" s="74"/>
      <c r="B861" s="75"/>
      <c r="C861" s="75"/>
      <c r="D861" s="65"/>
      <c r="E861" s="65"/>
      <c r="F861" s="65"/>
      <c r="G861" s="65"/>
      <c r="H861" s="65"/>
      <c r="I861" s="65"/>
      <c r="J861" s="65"/>
      <c r="K861" s="65"/>
      <c r="L861" s="65"/>
      <c r="M861" s="65"/>
      <c r="N861" s="65"/>
      <c r="O861" s="65"/>
      <c r="P861" s="65"/>
      <c r="Q861" s="65"/>
      <c r="R861" s="65"/>
      <c r="S861" s="65"/>
      <c r="T861" s="65"/>
      <c r="U861" s="65"/>
      <c r="V861" s="65"/>
      <c r="W861" s="65"/>
      <c r="X861" s="65"/>
      <c r="Y861" s="65"/>
      <c r="Z861" s="65"/>
      <c r="AA861" s="65"/>
    </row>
    <row r="862" spans="1:27" x14ac:dyDescent="0.2">
      <c r="A862" s="74"/>
      <c r="B862" s="75"/>
      <c r="C862" s="75"/>
      <c r="D862" s="65"/>
      <c r="E862" s="65"/>
      <c r="F862" s="65"/>
      <c r="G862" s="65"/>
      <c r="H862" s="65"/>
      <c r="I862" s="65"/>
      <c r="J862" s="65"/>
      <c r="K862" s="65"/>
      <c r="L862" s="65"/>
      <c r="M862" s="65"/>
      <c r="N862" s="65"/>
      <c r="O862" s="65"/>
      <c r="P862" s="65"/>
      <c r="Q862" s="65"/>
      <c r="R862" s="65"/>
      <c r="S862" s="65"/>
      <c r="T862" s="65"/>
      <c r="U862" s="65"/>
      <c r="V862" s="65"/>
      <c r="W862" s="65"/>
      <c r="X862" s="65"/>
      <c r="Y862" s="65"/>
      <c r="Z862" s="65"/>
      <c r="AA862" s="65"/>
    </row>
    <row r="863" spans="1:27" x14ac:dyDescent="0.2">
      <c r="A863" s="74"/>
      <c r="B863" s="75"/>
      <c r="C863" s="75"/>
      <c r="D863" s="65"/>
      <c r="E863" s="65"/>
      <c r="F863" s="65"/>
      <c r="G863" s="65"/>
      <c r="H863" s="65"/>
      <c r="I863" s="65"/>
      <c r="J863" s="65"/>
      <c r="K863" s="65"/>
      <c r="L863" s="65"/>
      <c r="M863" s="65"/>
      <c r="N863" s="65"/>
      <c r="O863" s="65"/>
      <c r="P863" s="65"/>
      <c r="Q863" s="65"/>
      <c r="R863" s="65"/>
      <c r="S863" s="65"/>
      <c r="T863" s="65"/>
      <c r="U863" s="65"/>
      <c r="V863" s="65"/>
      <c r="W863" s="65"/>
      <c r="X863" s="65"/>
      <c r="Y863" s="65"/>
      <c r="Z863" s="65"/>
      <c r="AA863" s="65"/>
    </row>
    <row r="864" spans="1:27" x14ac:dyDescent="0.2">
      <c r="A864" s="74"/>
      <c r="B864" s="75"/>
      <c r="C864" s="75"/>
      <c r="D864" s="65"/>
      <c r="E864" s="65"/>
      <c r="F864" s="65"/>
      <c r="G864" s="65"/>
      <c r="H864" s="65"/>
      <c r="I864" s="65"/>
      <c r="J864" s="65"/>
      <c r="K864" s="65"/>
      <c r="L864" s="65"/>
      <c r="M864" s="65"/>
      <c r="N864" s="65"/>
      <c r="O864" s="65"/>
      <c r="P864" s="65"/>
      <c r="Q864" s="65"/>
      <c r="R864" s="65"/>
      <c r="S864" s="65"/>
      <c r="T864" s="65"/>
      <c r="U864" s="65"/>
      <c r="V864" s="65"/>
      <c r="W864" s="65"/>
      <c r="X864" s="65"/>
      <c r="Y864" s="65"/>
      <c r="Z864" s="65"/>
      <c r="AA864" s="65"/>
    </row>
    <row r="865" spans="1:27" x14ac:dyDescent="0.2">
      <c r="A865" s="74"/>
      <c r="B865" s="75"/>
      <c r="C865" s="75"/>
      <c r="D865" s="65"/>
      <c r="E865" s="65"/>
      <c r="F865" s="65"/>
      <c r="G865" s="65"/>
      <c r="H865" s="65"/>
      <c r="I865" s="65"/>
      <c r="J865" s="65"/>
      <c r="K865" s="65"/>
      <c r="L865" s="65"/>
      <c r="M865" s="65"/>
      <c r="N865" s="65"/>
      <c r="O865" s="65"/>
      <c r="P865" s="65"/>
      <c r="Q865" s="65"/>
      <c r="R865" s="65"/>
      <c r="S865" s="65"/>
      <c r="T865" s="65"/>
      <c r="U865" s="65"/>
      <c r="V865" s="65"/>
      <c r="W865" s="65"/>
      <c r="X865" s="65"/>
      <c r="Y865" s="65"/>
      <c r="Z865" s="65"/>
      <c r="AA865" s="65"/>
    </row>
    <row r="866" spans="1:27" x14ac:dyDescent="0.2">
      <c r="A866" s="74"/>
      <c r="B866" s="75"/>
      <c r="C866" s="75"/>
      <c r="D866" s="65"/>
      <c r="E866" s="65"/>
      <c r="F866" s="65"/>
      <c r="G866" s="65"/>
      <c r="H866" s="65"/>
      <c r="I866" s="65"/>
      <c r="J866" s="65"/>
      <c r="K866" s="65"/>
      <c r="L866" s="65"/>
      <c r="M866" s="65"/>
      <c r="N866" s="65"/>
      <c r="O866" s="65"/>
      <c r="P866" s="65"/>
      <c r="Q866" s="65"/>
      <c r="R866" s="65"/>
      <c r="S866" s="65"/>
      <c r="T866" s="65"/>
      <c r="U866" s="65"/>
      <c r="V866" s="65"/>
      <c r="W866" s="65"/>
      <c r="X866" s="65"/>
      <c r="Y866" s="65"/>
      <c r="Z866" s="65"/>
      <c r="AA866" s="65"/>
    </row>
    <row r="867" spans="1:27" x14ac:dyDescent="0.2">
      <c r="A867" s="74"/>
      <c r="B867" s="75"/>
      <c r="C867" s="75"/>
      <c r="D867" s="65"/>
      <c r="E867" s="65"/>
      <c r="F867" s="65"/>
      <c r="G867" s="65"/>
      <c r="H867" s="65"/>
      <c r="I867" s="65"/>
      <c r="J867" s="65"/>
      <c r="K867" s="65"/>
      <c r="L867" s="65"/>
      <c r="M867" s="65"/>
      <c r="N867" s="65"/>
      <c r="O867" s="65"/>
      <c r="P867" s="65"/>
      <c r="Q867" s="65"/>
      <c r="R867" s="65"/>
      <c r="S867" s="65"/>
      <c r="T867" s="65"/>
      <c r="U867" s="65"/>
      <c r="V867" s="65"/>
      <c r="W867" s="65"/>
      <c r="X867" s="65"/>
      <c r="Y867" s="65"/>
      <c r="Z867" s="65"/>
      <c r="AA867" s="65"/>
    </row>
    <row r="868" spans="1:27" x14ac:dyDescent="0.2">
      <c r="A868" s="74"/>
      <c r="B868" s="75"/>
      <c r="C868" s="75"/>
      <c r="D868" s="65"/>
      <c r="E868" s="65"/>
      <c r="F868" s="65"/>
      <c r="G868" s="65"/>
      <c r="H868" s="65"/>
      <c r="I868" s="65"/>
      <c r="J868" s="65"/>
      <c r="K868" s="65"/>
      <c r="L868" s="65"/>
      <c r="M868" s="65"/>
      <c r="N868" s="65"/>
      <c r="O868" s="65"/>
      <c r="P868" s="65"/>
      <c r="Q868" s="65"/>
      <c r="R868" s="65"/>
      <c r="S868" s="65"/>
      <c r="T868" s="65"/>
      <c r="U868" s="65"/>
      <c r="V868" s="65"/>
      <c r="W868" s="65"/>
      <c r="X868" s="65"/>
      <c r="Y868" s="65"/>
      <c r="Z868" s="65"/>
      <c r="AA868" s="65"/>
    </row>
    <row r="869" spans="1:27" x14ac:dyDescent="0.2">
      <c r="A869" s="74"/>
      <c r="B869" s="75"/>
      <c r="C869" s="75"/>
      <c r="D869" s="65"/>
      <c r="E869" s="65"/>
      <c r="F869" s="65"/>
      <c r="G869" s="65"/>
      <c r="H869" s="65"/>
      <c r="I869" s="65"/>
      <c r="J869" s="65"/>
      <c r="K869" s="65"/>
      <c r="L869" s="65"/>
      <c r="M869" s="65"/>
      <c r="N869" s="65"/>
      <c r="O869" s="65"/>
      <c r="P869" s="65"/>
      <c r="Q869" s="65"/>
      <c r="R869" s="65"/>
      <c r="S869" s="65"/>
      <c r="T869" s="65"/>
      <c r="U869" s="65"/>
      <c r="V869" s="65"/>
      <c r="W869" s="65"/>
      <c r="X869" s="65"/>
      <c r="Y869" s="65"/>
      <c r="Z869" s="65"/>
      <c r="AA869" s="65"/>
    </row>
    <row r="870" spans="1:27" x14ac:dyDescent="0.2">
      <c r="A870" s="74"/>
      <c r="B870" s="75"/>
      <c r="C870" s="75"/>
      <c r="D870" s="65"/>
      <c r="E870" s="65"/>
      <c r="F870" s="65"/>
      <c r="G870" s="65"/>
      <c r="H870" s="65"/>
      <c r="I870" s="65"/>
      <c r="J870" s="65"/>
      <c r="K870" s="65"/>
      <c r="L870" s="65"/>
      <c r="M870" s="65"/>
      <c r="N870" s="65"/>
      <c r="O870" s="65"/>
      <c r="P870" s="65"/>
      <c r="Q870" s="65"/>
      <c r="R870" s="65"/>
      <c r="S870" s="65"/>
      <c r="T870" s="65"/>
      <c r="U870" s="65"/>
      <c r="V870" s="65"/>
      <c r="W870" s="65"/>
      <c r="X870" s="65"/>
      <c r="Y870" s="65"/>
      <c r="Z870" s="65"/>
      <c r="AA870" s="65"/>
    </row>
    <row r="871" spans="1:27" x14ac:dyDescent="0.2">
      <c r="A871" s="74"/>
      <c r="B871" s="75"/>
      <c r="C871" s="75"/>
      <c r="D871" s="65"/>
      <c r="E871" s="65"/>
      <c r="F871" s="65"/>
      <c r="G871" s="65"/>
      <c r="H871" s="65"/>
      <c r="I871" s="65"/>
      <c r="J871" s="65"/>
      <c r="K871" s="65"/>
      <c r="L871" s="65"/>
      <c r="M871" s="65"/>
      <c r="N871" s="65"/>
      <c r="O871" s="65"/>
      <c r="P871" s="65"/>
      <c r="Q871" s="65"/>
      <c r="R871" s="65"/>
      <c r="S871" s="65"/>
      <c r="T871" s="65"/>
      <c r="U871" s="65"/>
      <c r="V871" s="65"/>
      <c r="W871" s="65"/>
      <c r="X871" s="65"/>
      <c r="Y871" s="65"/>
      <c r="Z871" s="65"/>
      <c r="AA871" s="65"/>
    </row>
    <row r="872" spans="1:27" x14ac:dyDescent="0.2">
      <c r="A872" s="74"/>
      <c r="B872" s="75"/>
      <c r="C872" s="75"/>
      <c r="D872" s="65"/>
      <c r="E872" s="65"/>
      <c r="F872" s="65"/>
      <c r="G872" s="65"/>
      <c r="H872" s="65"/>
      <c r="I872" s="65"/>
      <c r="J872" s="65"/>
      <c r="K872" s="65"/>
      <c r="L872" s="65"/>
      <c r="M872" s="65"/>
      <c r="N872" s="65"/>
      <c r="O872" s="65"/>
      <c r="P872" s="65"/>
      <c r="Q872" s="65"/>
      <c r="R872" s="65"/>
      <c r="S872" s="65"/>
      <c r="T872" s="65"/>
      <c r="U872" s="65"/>
      <c r="V872" s="65"/>
      <c r="W872" s="65"/>
      <c r="X872" s="65"/>
      <c r="Y872" s="65"/>
      <c r="Z872" s="65"/>
      <c r="AA872" s="65"/>
    </row>
    <row r="873" spans="1:27" x14ac:dyDescent="0.2">
      <c r="A873" s="74"/>
      <c r="B873" s="75"/>
      <c r="C873" s="75"/>
      <c r="D873" s="65"/>
      <c r="E873" s="65"/>
      <c r="F873" s="65"/>
      <c r="G873" s="65"/>
      <c r="H873" s="65"/>
      <c r="I873" s="65"/>
      <c r="J873" s="65"/>
      <c r="K873" s="65"/>
      <c r="L873" s="65"/>
      <c r="M873" s="65"/>
      <c r="N873" s="65"/>
      <c r="O873" s="65"/>
      <c r="P873" s="65"/>
      <c r="Q873" s="65"/>
      <c r="R873" s="65"/>
      <c r="S873" s="65"/>
      <c r="T873" s="65"/>
      <c r="U873" s="65"/>
      <c r="V873" s="65"/>
      <c r="W873" s="65"/>
      <c r="X873" s="65"/>
      <c r="Y873" s="65"/>
      <c r="Z873" s="65"/>
      <c r="AA873" s="65"/>
    </row>
    <row r="874" spans="1:27" x14ac:dyDescent="0.2">
      <c r="A874" s="74"/>
      <c r="B874" s="75"/>
      <c r="C874" s="75"/>
      <c r="D874" s="65"/>
      <c r="E874" s="65"/>
      <c r="F874" s="65"/>
      <c r="G874" s="65"/>
      <c r="H874" s="65"/>
      <c r="I874" s="65"/>
      <c r="J874" s="65"/>
      <c r="K874" s="65"/>
      <c r="L874" s="65"/>
      <c r="M874" s="65"/>
      <c r="N874" s="65"/>
      <c r="O874" s="65"/>
      <c r="P874" s="65"/>
      <c r="Q874" s="65"/>
      <c r="R874" s="65"/>
      <c r="S874" s="65"/>
      <c r="T874" s="65"/>
      <c r="U874" s="65"/>
      <c r="V874" s="65"/>
      <c r="W874" s="65"/>
      <c r="X874" s="65"/>
      <c r="Y874" s="65"/>
      <c r="Z874" s="65"/>
      <c r="AA874" s="65"/>
    </row>
    <row r="875" spans="1:27" x14ac:dyDescent="0.2">
      <c r="A875" s="74"/>
      <c r="B875" s="75"/>
      <c r="C875" s="75"/>
      <c r="D875" s="65"/>
      <c r="E875" s="65"/>
      <c r="F875" s="65"/>
      <c r="G875" s="65"/>
      <c r="H875" s="65"/>
      <c r="I875" s="65"/>
      <c r="J875" s="65"/>
      <c r="K875" s="65"/>
      <c r="L875" s="65"/>
      <c r="M875" s="65"/>
      <c r="N875" s="65"/>
      <c r="O875" s="65"/>
      <c r="P875" s="65"/>
      <c r="Q875" s="65"/>
      <c r="R875" s="65"/>
      <c r="S875" s="65"/>
      <c r="T875" s="65"/>
      <c r="U875" s="65"/>
      <c r="V875" s="65"/>
      <c r="W875" s="65"/>
      <c r="X875" s="65"/>
      <c r="Y875" s="65"/>
      <c r="Z875" s="65"/>
      <c r="AA875" s="65"/>
    </row>
    <row r="876" spans="1:27" x14ac:dyDescent="0.2">
      <c r="A876" s="74"/>
      <c r="B876" s="75"/>
      <c r="C876" s="75"/>
      <c r="D876" s="65"/>
      <c r="E876" s="65"/>
      <c r="F876" s="65"/>
      <c r="G876" s="65"/>
      <c r="H876" s="65"/>
      <c r="I876" s="65"/>
      <c r="J876" s="65"/>
      <c r="K876" s="65"/>
      <c r="L876" s="65"/>
      <c r="M876" s="65"/>
      <c r="N876" s="65"/>
      <c r="O876" s="65"/>
      <c r="P876" s="65"/>
      <c r="Q876" s="65"/>
      <c r="R876" s="65"/>
      <c r="S876" s="65"/>
      <c r="T876" s="65"/>
      <c r="U876" s="65"/>
      <c r="V876" s="65"/>
      <c r="W876" s="65"/>
      <c r="X876" s="65"/>
      <c r="Y876" s="65"/>
      <c r="Z876" s="65"/>
      <c r="AA876" s="65"/>
    </row>
    <row r="877" spans="1:27" x14ac:dyDescent="0.2">
      <c r="A877" s="74"/>
      <c r="B877" s="75"/>
      <c r="C877" s="75"/>
      <c r="D877" s="65"/>
      <c r="E877" s="65"/>
      <c r="F877" s="65"/>
      <c r="G877" s="65"/>
      <c r="H877" s="65"/>
      <c r="I877" s="65"/>
      <c r="J877" s="65"/>
      <c r="K877" s="65"/>
      <c r="L877" s="65"/>
      <c r="M877" s="65"/>
      <c r="N877" s="65"/>
      <c r="O877" s="65"/>
      <c r="P877" s="65"/>
      <c r="Q877" s="65"/>
      <c r="R877" s="65"/>
      <c r="S877" s="65"/>
      <c r="T877" s="65"/>
      <c r="U877" s="65"/>
      <c r="V877" s="65"/>
      <c r="W877" s="65"/>
      <c r="X877" s="65"/>
      <c r="Y877" s="65"/>
      <c r="Z877" s="65"/>
      <c r="AA877" s="65"/>
    </row>
    <row r="878" spans="1:27" x14ac:dyDescent="0.2">
      <c r="A878" s="74"/>
      <c r="B878" s="75"/>
      <c r="C878" s="75"/>
      <c r="D878" s="65"/>
      <c r="E878" s="65"/>
      <c r="F878" s="65"/>
      <c r="G878" s="65"/>
      <c r="H878" s="65"/>
      <c r="I878" s="65"/>
      <c r="J878" s="65"/>
      <c r="K878" s="65"/>
      <c r="L878" s="65"/>
      <c r="M878" s="65"/>
      <c r="N878" s="65"/>
      <c r="O878" s="65"/>
      <c r="P878" s="65"/>
      <c r="Q878" s="65"/>
      <c r="R878" s="65"/>
      <c r="S878" s="65"/>
      <c r="T878" s="65"/>
      <c r="U878" s="65"/>
      <c r="V878" s="65"/>
      <c r="W878" s="65"/>
      <c r="X878" s="65"/>
      <c r="Y878" s="65"/>
      <c r="Z878" s="65"/>
      <c r="AA878" s="65"/>
    </row>
    <row r="879" spans="1:27" x14ac:dyDescent="0.2">
      <c r="A879" s="74"/>
      <c r="B879" s="75"/>
      <c r="C879" s="75"/>
      <c r="D879" s="65"/>
      <c r="E879" s="65"/>
      <c r="F879" s="65"/>
      <c r="G879" s="65"/>
      <c r="H879" s="65"/>
      <c r="I879" s="65"/>
      <c r="J879" s="65"/>
      <c r="K879" s="65"/>
      <c r="L879" s="65"/>
      <c r="M879" s="65"/>
      <c r="N879" s="65"/>
      <c r="O879" s="65"/>
      <c r="P879" s="65"/>
      <c r="Q879" s="65"/>
      <c r="R879" s="65"/>
      <c r="S879" s="65"/>
      <c r="T879" s="65"/>
      <c r="U879" s="65"/>
      <c r="V879" s="65"/>
      <c r="W879" s="65"/>
      <c r="X879" s="65"/>
      <c r="Y879" s="65"/>
      <c r="Z879" s="65"/>
      <c r="AA879" s="65"/>
    </row>
    <row r="880" spans="1:27" x14ac:dyDescent="0.2">
      <c r="A880" s="74"/>
      <c r="B880" s="75"/>
      <c r="C880" s="75"/>
      <c r="D880" s="65"/>
      <c r="E880" s="65"/>
      <c r="F880" s="65"/>
      <c r="G880" s="65"/>
      <c r="H880" s="65"/>
      <c r="I880" s="65"/>
      <c r="J880" s="65"/>
      <c r="K880" s="65"/>
      <c r="L880" s="65"/>
      <c r="M880" s="65"/>
      <c r="N880" s="65"/>
      <c r="O880" s="65"/>
      <c r="P880" s="65"/>
      <c r="Q880" s="65"/>
      <c r="R880" s="65"/>
      <c r="S880" s="65"/>
      <c r="T880" s="65"/>
      <c r="U880" s="65"/>
      <c r="V880" s="65"/>
      <c r="W880" s="65"/>
      <c r="X880" s="65"/>
      <c r="Y880" s="65"/>
      <c r="Z880" s="65"/>
      <c r="AA880" s="65"/>
    </row>
    <row r="881" spans="1:27" x14ac:dyDescent="0.2">
      <c r="A881" s="74"/>
      <c r="B881" s="75"/>
      <c r="C881" s="75"/>
      <c r="D881" s="65"/>
      <c r="E881" s="65"/>
      <c r="F881" s="65"/>
      <c r="G881" s="65"/>
      <c r="H881" s="65"/>
      <c r="I881" s="65"/>
      <c r="J881" s="65"/>
      <c r="K881" s="65"/>
      <c r="L881" s="65"/>
      <c r="M881" s="65"/>
      <c r="N881" s="65"/>
      <c r="O881" s="65"/>
      <c r="P881" s="65"/>
      <c r="Q881" s="65"/>
      <c r="R881" s="65"/>
      <c r="S881" s="65"/>
      <c r="T881" s="65"/>
      <c r="U881" s="65"/>
      <c r="V881" s="65"/>
      <c r="W881" s="65"/>
      <c r="X881" s="65"/>
      <c r="Y881" s="65"/>
      <c r="Z881" s="65"/>
      <c r="AA881" s="65"/>
    </row>
    <row r="882" spans="1:27" x14ac:dyDescent="0.2">
      <c r="A882" s="74"/>
      <c r="B882" s="75"/>
      <c r="C882" s="75"/>
      <c r="D882" s="65"/>
      <c r="E882" s="65"/>
      <c r="F882" s="65"/>
      <c r="G882" s="65"/>
      <c r="H882" s="65"/>
      <c r="I882" s="65"/>
      <c r="J882" s="65"/>
      <c r="K882" s="65"/>
      <c r="L882" s="65"/>
      <c r="M882" s="65"/>
      <c r="N882" s="65"/>
      <c r="O882" s="65"/>
      <c r="P882" s="65"/>
      <c r="Q882" s="65"/>
      <c r="R882" s="65"/>
      <c r="S882" s="65"/>
      <c r="T882" s="65"/>
      <c r="U882" s="65"/>
      <c r="V882" s="65"/>
      <c r="W882" s="65"/>
      <c r="X882" s="65"/>
      <c r="Y882" s="65"/>
      <c r="Z882" s="65"/>
      <c r="AA882" s="65"/>
    </row>
    <row r="883" spans="1:27" x14ac:dyDescent="0.2">
      <c r="A883" s="74"/>
      <c r="B883" s="75"/>
      <c r="C883" s="75"/>
      <c r="D883" s="65"/>
      <c r="E883" s="65"/>
      <c r="F883" s="65"/>
      <c r="G883" s="65"/>
      <c r="H883" s="65"/>
      <c r="I883" s="65"/>
      <c r="J883" s="65"/>
      <c r="K883" s="65"/>
      <c r="L883" s="65"/>
      <c r="M883" s="65"/>
      <c r="N883" s="65"/>
      <c r="O883" s="65"/>
      <c r="P883" s="65"/>
      <c r="Q883" s="65"/>
      <c r="R883" s="65"/>
      <c r="S883" s="65"/>
      <c r="T883" s="65"/>
      <c r="U883" s="65"/>
      <c r="V883" s="65"/>
      <c r="W883" s="65"/>
      <c r="X883" s="65"/>
      <c r="Y883" s="65"/>
      <c r="Z883" s="65"/>
      <c r="AA883" s="65"/>
    </row>
    <row r="884" spans="1:27" x14ac:dyDescent="0.2">
      <c r="A884" s="74"/>
      <c r="B884" s="75"/>
      <c r="C884" s="75"/>
      <c r="D884" s="65"/>
      <c r="E884" s="65"/>
      <c r="F884" s="65"/>
      <c r="G884" s="65"/>
      <c r="H884" s="65"/>
      <c r="I884" s="65"/>
      <c r="J884" s="65"/>
      <c r="K884" s="65"/>
      <c r="L884" s="65"/>
      <c r="M884" s="65"/>
      <c r="N884" s="65"/>
      <c r="O884" s="65"/>
      <c r="P884" s="65"/>
      <c r="Q884" s="65"/>
      <c r="R884" s="65"/>
      <c r="S884" s="65"/>
      <c r="T884" s="65"/>
      <c r="U884" s="65"/>
      <c r="V884" s="65"/>
      <c r="W884" s="65"/>
      <c r="X884" s="65"/>
      <c r="Y884" s="65"/>
      <c r="Z884" s="65"/>
      <c r="AA884" s="65"/>
    </row>
    <row r="885" spans="1:27" x14ac:dyDescent="0.2">
      <c r="A885" s="74"/>
      <c r="B885" s="75"/>
      <c r="C885" s="75"/>
      <c r="D885" s="65"/>
      <c r="E885" s="65"/>
      <c r="F885" s="65"/>
      <c r="G885" s="65"/>
      <c r="H885" s="65"/>
      <c r="I885" s="65"/>
      <c r="J885" s="65"/>
      <c r="K885" s="65"/>
      <c r="L885" s="65"/>
      <c r="M885" s="65"/>
      <c r="N885" s="65"/>
      <c r="O885" s="65"/>
      <c r="P885" s="65"/>
      <c r="Q885" s="65"/>
      <c r="R885" s="65"/>
      <c r="S885" s="65"/>
      <c r="T885" s="65"/>
      <c r="U885" s="65"/>
      <c r="V885" s="65"/>
      <c r="W885" s="65"/>
      <c r="X885" s="65"/>
      <c r="Y885" s="65"/>
      <c r="Z885" s="65"/>
      <c r="AA885" s="65"/>
    </row>
    <row r="886" spans="1:27" x14ac:dyDescent="0.2">
      <c r="A886" s="74"/>
      <c r="B886" s="75"/>
      <c r="C886" s="75"/>
      <c r="D886" s="65"/>
      <c r="E886" s="65"/>
      <c r="F886" s="65"/>
      <c r="G886" s="65"/>
      <c r="H886" s="65"/>
      <c r="I886" s="65"/>
      <c r="J886" s="65"/>
      <c r="K886" s="65"/>
      <c r="L886" s="65"/>
      <c r="M886" s="65"/>
      <c r="N886" s="65"/>
      <c r="O886" s="65"/>
      <c r="P886" s="65"/>
      <c r="Q886" s="65"/>
      <c r="R886" s="65"/>
      <c r="S886" s="65"/>
      <c r="T886" s="65"/>
      <c r="U886" s="65"/>
      <c r="V886" s="65"/>
      <c r="W886" s="65"/>
      <c r="X886" s="65"/>
      <c r="Y886" s="65"/>
      <c r="Z886" s="65"/>
      <c r="AA886" s="65"/>
    </row>
    <row r="887" spans="1:27" x14ac:dyDescent="0.2">
      <c r="A887" s="74"/>
      <c r="B887" s="75"/>
      <c r="C887" s="75"/>
      <c r="D887" s="65"/>
      <c r="E887" s="65"/>
      <c r="F887" s="65"/>
      <c r="G887" s="65"/>
      <c r="H887" s="65"/>
      <c r="I887" s="65"/>
      <c r="J887" s="65"/>
      <c r="K887" s="65"/>
      <c r="L887" s="65"/>
      <c r="M887" s="65"/>
      <c r="N887" s="65"/>
      <c r="O887" s="65"/>
      <c r="P887" s="65"/>
      <c r="Q887" s="65"/>
      <c r="R887" s="65"/>
      <c r="S887" s="65"/>
      <c r="T887" s="65"/>
      <c r="U887" s="65"/>
      <c r="V887" s="65"/>
      <c r="W887" s="65"/>
      <c r="X887" s="65"/>
      <c r="Y887" s="65"/>
      <c r="Z887" s="65"/>
      <c r="AA887" s="65"/>
    </row>
    <row r="888" spans="1:27" x14ac:dyDescent="0.2">
      <c r="A888" s="74"/>
      <c r="B888" s="75"/>
      <c r="C888" s="75"/>
      <c r="D888" s="65"/>
      <c r="E888" s="65"/>
      <c r="F888" s="65"/>
      <c r="G888" s="65"/>
      <c r="H888" s="65"/>
      <c r="I888" s="65"/>
      <c r="J888" s="65"/>
      <c r="K888" s="65"/>
      <c r="L888" s="65"/>
      <c r="M888" s="65"/>
      <c r="N888" s="65"/>
      <c r="O888" s="65"/>
      <c r="P888" s="65"/>
      <c r="Q888" s="65"/>
      <c r="R888" s="65"/>
      <c r="S888" s="65"/>
      <c r="T888" s="65"/>
      <c r="U888" s="65"/>
      <c r="V888" s="65"/>
      <c r="W888" s="65"/>
      <c r="X888" s="65"/>
      <c r="Y888" s="65"/>
      <c r="Z888" s="65"/>
      <c r="AA888" s="65"/>
    </row>
    <row r="889" spans="1:27" x14ac:dyDescent="0.2">
      <c r="A889" s="74"/>
      <c r="B889" s="75"/>
      <c r="C889" s="75"/>
      <c r="D889" s="65"/>
      <c r="E889" s="65"/>
      <c r="F889" s="65"/>
      <c r="G889" s="65"/>
      <c r="H889" s="65"/>
      <c r="I889" s="65"/>
      <c r="J889" s="65"/>
      <c r="K889" s="65"/>
      <c r="L889" s="65"/>
      <c r="M889" s="65"/>
      <c r="N889" s="65"/>
      <c r="O889" s="65"/>
      <c r="P889" s="65"/>
      <c r="Q889" s="65"/>
      <c r="R889" s="65"/>
      <c r="S889" s="65"/>
      <c r="T889" s="65"/>
      <c r="U889" s="65"/>
      <c r="V889" s="65"/>
      <c r="W889" s="65"/>
      <c r="X889" s="65"/>
      <c r="Y889" s="65"/>
      <c r="Z889" s="65"/>
      <c r="AA889" s="65"/>
    </row>
    <row r="890" spans="1:27" x14ac:dyDescent="0.2">
      <c r="A890" s="74"/>
      <c r="B890" s="75"/>
      <c r="C890" s="75"/>
      <c r="D890" s="65"/>
      <c r="E890" s="65"/>
      <c r="F890" s="65"/>
      <c r="G890" s="65"/>
      <c r="H890" s="65"/>
      <c r="I890" s="65"/>
      <c r="J890" s="65"/>
      <c r="K890" s="65"/>
      <c r="L890" s="65"/>
      <c r="M890" s="65"/>
      <c r="N890" s="65"/>
      <c r="O890" s="65"/>
      <c r="P890" s="65"/>
      <c r="Q890" s="65"/>
      <c r="R890" s="65"/>
      <c r="S890" s="65"/>
      <c r="T890" s="65"/>
      <c r="U890" s="65"/>
      <c r="V890" s="65"/>
      <c r="W890" s="65"/>
      <c r="X890" s="65"/>
      <c r="Y890" s="65"/>
      <c r="Z890" s="65"/>
      <c r="AA890" s="65"/>
    </row>
    <row r="891" spans="1:27" x14ac:dyDescent="0.2">
      <c r="A891" s="74"/>
      <c r="B891" s="75"/>
      <c r="C891" s="75"/>
      <c r="D891" s="65"/>
      <c r="E891" s="65"/>
      <c r="F891" s="65"/>
      <c r="G891" s="65"/>
      <c r="H891" s="65"/>
      <c r="I891" s="65"/>
      <c r="J891" s="65"/>
      <c r="K891" s="65"/>
      <c r="L891" s="65"/>
      <c r="M891" s="65"/>
      <c r="N891" s="65"/>
      <c r="O891" s="65"/>
      <c r="P891" s="65"/>
      <c r="Q891" s="65"/>
      <c r="R891" s="65"/>
      <c r="S891" s="65"/>
      <c r="T891" s="65"/>
      <c r="U891" s="65"/>
      <c r="V891" s="65"/>
      <c r="W891" s="65"/>
      <c r="X891" s="65"/>
      <c r="Y891" s="65"/>
      <c r="Z891" s="65"/>
      <c r="AA891" s="65"/>
    </row>
    <row r="892" spans="1:27" x14ac:dyDescent="0.2">
      <c r="A892" s="74"/>
      <c r="B892" s="75"/>
      <c r="C892" s="75"/>
      <c r="D892" s="65"/>
      <c r="E892" s="65"/>
      <c r="F892" s="65"/>
      <c r="G892" s="65"/>
      <c r="H892" s="65"/>
      <c r="I892" s="65"/>
      <c r="J892" s="65"/>
      <c r="K892" s="65"/>
      <c r="L892" s="65"/>
      <c r="M892" s="65"/>
      <c r="N892" s="65"/>
      <c r="O892" s="65"/>
      <c r="P892" s="65"/>
      <c r="Q892" s="65"/>
      <c r="R892" s="65"/>
      <c r="S892" s="65"/>
      <c r="T892" s="65"/>
      <c r="U892" s="65"/>
      <c r="V892" s="65"/>
      <c r="W892" s="65"/>
      <c r="X892" s="65"/>
      <c r="Y892" s="65"/>
      <c r="Z892" s="65"/>
      <c r="AA892" s="65"/>
    </row>
    <row r="893" spans="1:27" x14ac:dyDescent="0.2">
      <c r="A893" s="74"/>
      <c r="B893" s="75"/>
      <c r="C893" s="75"/>
      <c r="D893" s="65"/>
      <c r="E893" s="65"/>
      <c r="F893" s="65"/>
      <c r="G893" s="65"/>
      <c r="H893" s="65"/>
      <c r="I893" s="65"/>
      <c r="J893" s="65"/>
      <c r="K893" s="65"/>
      <c r="L893" s="65"/>
      <c r="M893" s="65"/>
      <c r="N893" s="65"/>
      <c r="O893" s="65"/>
      <c r="P893" s="65"/>
      <c r="Q893" s="65"/>
      <c r="R893" s="65"/>
      <c r="S893" s="65"/>
      <c r="T893" s="65"/>
      <c r="U893" s="65"/>
      <c r="V893" s="65"/>
      <c r="W893" s="65"/>
      <c r="X893" s="65"/>
      <c r="Y893" s="65"/>
      <c r="Z893" s="65"/>
      <c r="AA893" s="65"/>
    </row>
    <row r="894" spans="1:27" x14ac:dyDescent="0.2">
      <c r="A894" s="74"/>
      <c r="B894" s="75"/>
      <c r="C894" s="75"/>
      <c r="D894" s="65"/>
      <c r="E894" s="65"/>
      <c r="F894" s="65"/>
      <c r="G894" s="65"/>
      <c r="H894" s="65"/>
      <c r="I894" s="65"/>
      <c r="J894" s="65"/>
      <c r="K894" s="65"/>
      <c r="L894" s="65"/>
      <c r="M894" s="65"/>
      <c r="N894" s="65"/>
      <c r="O894" s="65"/>
      <c r="P894" s="65"/>
      <c r="Q894" s="65"/>
      <c r="R894" s="65"/>
      <c r="S894" s="65"/>
      <c r="T894" s="65"/>
      <c r="U894" s="65"/>
      <c r="V894" s="65"/>
      <c r="W894" s="65"/>
      <c r="X894" s="65"/>
      <c r="Y894" s="65"/>
      <c r="Z894" s="65"/>
      <c r="AA894" s="65"/>
    </row>
    <row r="895" spans="1:27" x14ac:dyDescent="0.2">
      <c r="A895" s="74"/>
      <c r="B895" s="75"/>
      <c r="C895" s="75"/>
      <c r="D895" s="65"/>
      <c r="E895" s="65"/>
      <c r="F895" s="65"/>
      <c r="G895" s="65"/>
      <c r="H895" s="65"/>
      <c r="I895" s="65"/>
      <c r="J895" s="65"/>
      <c r="K895" s="65"/>
      <c r="L895" s="65"/>
      <c r="M895" s="65"/>
      <c r="N895" s="65"/>
      <c r="O895" s="65"/>
      <c r="P895" s="65"/>
      <c r="Q895" s="65"/>
      <c r="R895" s="65"/>
      <c r="S895" s="65"/>
      <c r="T895" s="65"/>
      <c r="U895" s="65"/>
      <c r="V895" s="65"/>
      <c r="W895" s="65"/>
      <c r="X895" s="65"/>
      <c r="Y895" s="65"/>
      <c r="Z895" s="65"/>
      <c r="AA895" s="65"/>
    </row>
    <row r="896" spans="1:27" x14ac:dyDescent="0.2">
      <c r="A896" s="74"/>
      <c r="B896" s="75"/>
      <c r="C896" s="75"/>
      <c r="D896" s="65"/>
      <c r="E896" s="65"/>
      <c r="F896" s="65"/>
      <c r="G896" s="65"/>
      <c r="H896" s="65"/>
      <c r="I896" s="65"/>
      <c r="J896" s="65"/>
      <c r="K896" s="65"/>
      <c r="L896" s="65"/>
      <c r="M896" s="65"/>
      <c r="N896" s="65"/>
      <c r="O896" s="65"/>
      <c r="P896" s="65"/>
      <c r="Q896" s="65"/>
      <c r="R896" s="65"/>
      <c r="S896" s="65"/>
      <c r="T896" s="65"/>
      <c r="U896" s="65"/>
      <c r="V896" s="65"/>
      <c r="W896" s="65"/>
      <c r="X896" s="65"/>
      <c r="Y896" s="65"/>
      <c r="Z896" s="65"/>
      <c r="AA896" s="65"/>
    </row>
    <row r="897" spans="1:27" x14ac:dyDescent="0.2">
      <c r="A897" s="74"/>
      <c r="B897" s="75"/>
      <c r="C897" s="75"/>
      <c r="D897" s="65"/>
      <c r="E897" s="65"/>
      <c r="F897" s="65"/>
      <c r="G897" s="65"/>
      <c r="H897" s="65"/>
      <c r="I897" s="65"/>
      <c r="J897" s="65"/>
      <c r="K897" s="65"/>
      <c r="L897" s="65"/>
      <c r="M897" s="65"/>
      <c r="N897" s="65"/>
      <c r="O897" s="65"/>
      <c r="P897" s="65"/>
      <c r="Q897" s="65"/>
      <c r="R897" s="65"/>
      <c r="S897" s="65"/>
      <c r="T897" s="65"/>
      <c r="U897" s="65"/>
      <c r="V897" s="65"/>
      <c r="W897" s="65"/>
      <c r="X897" s="65"/>
      <c r="Y897" s="65"/>
      <c r="Z897" s="65"/>
      <c r="AA897" s="65"/>
    </row>
    <row r="898" spans="1:27" x14ac:dyDescent="0.2">
      <c r="A898" s="74"/>
      <c r="B898" s="75"/>
      <c r="C898" s="75"/>
      <c r="D898" s="65"/>
      <c r="E898" s="65"/>
      <c r="F898" s="65"/>
      <c r="G898" s="65"/>
      <c r="H898" s="65"/>
      <c r="I898" s="65"/>
      <c r="J898" s="65"/>
      <c r="K898" s="65"/>
      <c r="L898" s="65"/>
      <c r="M898" s="65"/>
      <c r="N898" s="65"/>
      <c r="O898" s="65"/>
      <c r="P898" s="65"/>
      <c r="Q898" s="65"/>
      <c r="R898" s="65"/>
      <c r="S898" s="65"/>
      <c r="T898" s="65"/>
      <c r="U898" s="65"/>
      <c r="V898" s="65"/>
      <c r="W898" s="65"/>
      <c r="X898" s="65"/>
      <c r="Y898" s="65"/>
      <c r="Z898" s="65"/>
      <c r="AA898" s="65"/>
    </row>
    <row r="899" spans="1:27" x14ac:dyDescent="0.2">
      <c r="A899" s="74"/>
      <c r="B899" s="75"/>
      <c r="C899" s="75"/>
      <c r="D899" s="65"/>
      <c r="E899" s="65"/>
      <c r="F899" s="65"/>
      <c r="G899" s="65"/>
      <c r="H899" s="65"/>
      <c r="I899" s="65"/>
      <c r="J899" s="65"/>
      <c r="K899" s="65"/>
      <c r="L899" s="65"/>
      <c r="M899" s="65"/>
      <c r="N899" s="65"/>
      <c r="O899" s="65"/>
      <c r="P899" s="65"/>
      <c r="Q899" s="65"/>
      <c r="R899" s="65"/>
      <c r="S899" s="65"/>
      <c r="T899" s="65"/>
      <c r="U899" s="65"/>
      <c r="V899" s="65"/>
      <c r="W899" s="65"/>
      <c r="X899" s="65"/>
      <c r="Y899" s="65"/>
      <c r="Z899" s="65"/>
      <c r="AA899" s="65"/>
    </row>
    <row r="900" spans="1:27" x14ac:dyDescent="0.2">
      <c r="A900" s="74"/>
      <c r="B900" s="75"/>
      <c r="C900" s="75"/>
      <c r="D900" s="65"/>
      <c r="E900" s="65"/>
      <c r="F900" s="65"/>
      <c r="G900" s="65"/>
      <c r="H900" s="65"/>
      <c r="I900" s="65"/>
      <c r="J900" s="65"/>
      <c r="K900" s="65"/>
      <c r="L900" s="65"/>
      <c r="M900" s="65"/>
      <c r="N900" s="65"/>
      <c r="O900" s="65"/>
      <c r="P900" s="65"/>
      <c r="Q900" s="65"/>
      <c r="R900" s="65"/>
      <c r="S900" s="65"/>
      <c r="T900" s="65"/>
      <c r="U900" s="65"/>
      <c r="V900" s="65"/>
      <c r="W900" s="65"/>
      <c r="X900" s="65"/>
      <c r="Y900" s="65"/>
      <c r="Z900" s="65"/>
      <c r="AA900" s="65"/>
    </row>
    <row r="901" spans="1:27" x14ac:dyDescent="0.2">
      <c r="A901" s="74"/>
      <c r="B901" s="75"/>
      <c r="C901" s="75"/>
      <c r="D901" s="65"/>
      <c r="E901" s="65"/>
      <c r="F901" s="65"/>
      <c r="G901" s="65"/>
      <c r="H901" s="65"/>
      <c r="I901" s="65"/>
      <c r="J901" s="65"/>
      <c r="K901" s="65"/>
      <c r="L901" s="65"/>
      <c r="M901" s="65"/>
      <c r="N901" s="65"/>
      <c r="O901" s="65"/>
      <c r="P901" s="65"/>
      <c r="Q901" s="65"/>
      <c r="R901" s="65"/>
      <c r="S901" s="65"/>
      <c r="T901" s="65"/>
      <c r="U901" s="65"/>
      <c r="V901" s="65"/>
      <c r="W901" s="65"/>
      <c r="X901" s="65"/>
      <c r="Y901" s="65"/>
      <c r="Z901" s="65"/>
      <c r="AA901" s="65"/>
    </row>
    <row r="902" spans="1:27" x14ac:dyDescent="0.2">
      <c r="A902" s="74"/>
      <c r="B902" s="75"/>
      <c r="C902" s="75"/>
      <c r="D902" s="65"/>
      <c r="E902" s="65"/>
      <c r="F902" s="65"/>
      <c r="G902" s="65"/>
      <c r="H902" s="65"/>
      <c r="I902" s="65"/>
      <c r="J902" s="65"/>
      <c r="K902" s="65"/>
      <c r="L902" s="65"/>
      <c r="M902" s="65"/>
      <c r="N902" s="65"/>
      <c r="O902" s="65"/>
      <c r="P902" s="65"/>
      <c r="Q902" s="65"/>
      <c r="R902" s="65"/>
      <c r="S902" s="65"/>
      <c r="T902" s="65"/>
      <c r="U902" s="65"/>
      <c r="V902" s="65"/>
      <c r="W902" s="65"/>
      <c r="X902" s="65"/>
      <c r="Y902" s="65"/>
      <c r="Z902" s="65"/>
      <c r="AA902" s="65"/>
    </row>
    <row r="903" spans="1:27" x14ac:dyDescent="0.2">
      <c r="A903" s="74"/>
      <c r="B903" s="75"/>
      <c r="C903" s="75"/>
      <c r="D903" s="65"/>
      <c r="E903" s="65"/>
      <c r="F903" s="65"/>
      <c r="G903" s="65"/>
      <c r="H903" s="65"/>
      <c r="I903" s="65"/>
      <c r="J903" s="65"/>
      <c r="K903" s="65"/>
      <c r="L903" s="65"/>
      <c r="M903" s="65"/>
      <c r="N903" s="65"/>
      <c r="O903" s="65"/>
      <c r="P903" s="65"/>
      <c r="Q903" s="65"/>
      <c r="R903" s="65"/>
      <c r="S903" s="65"/>
      <c r="T903" s="65"/>
      <c r="U903" s="65"/>
      <c r="V903" s="65"/>
      <c r="W903" s="65"/>
      <c r="X903" s="65"/>
      <c r="Y903" s="65"/>
      <c r="Z903" s="65"/>
      <c r="AA903" s="65"/>
    </row>
    <row r="904" spans="1:27" x14ac:dyDescent="0.2">
      <c r="A904" s="74"/>
      <c r="B904" s="75"/>
      <c r="C904" s="75"/>
      <c r="D904" s="65"/>
      <c r="E904" s="65"/>
      <c r="F904" s="65"/>
      <c r="G904" s="65"/>
      <c r="H904" s="65"/>
      <c r="I904" s="65"/>
      <c r="J904" s="65"/>
      <c r="K904" s="65"/>
      <c r="L904" s="65"/>
      <c r="M904" s="65"/>
      <c r="N904" s="65"/>
      <c r="O904" s="65"/>
      <c r="P904" s="65"/>
      <c r="Q904" s="65"/>
      <c r="R904" s="65"/>
      <c r="S904" s="65"/>
      <c r="T904" s="65"/>
      <c r="U904" s="65"/>
      <c r="V904" s="65"/>
      <c r="W904" s="65"/>
      <c r="X904" s="65"/>
      <c r="Y904" s="65"/>
      <c r="Z904" s="65"/>
      <c r="AA904" s="65"/>
    </row>
    <row r="905" spans="1:27" x14ac:dyDescent="0.2">
      <c r="A905" s="74"/>
      <c r="B905" s="75"/>
      <c r="C905" s="75"/>
      <c r="D905" s="65"/>
      <c r="E905" s="65"/>
      <c r="F905" s="65"/>
      <c r="G905" s="65"/>
      <c r="H905" s="65"/>
      <c r="I905" s="65"/>
      <c r="J905" s="65"/>
      <c r="K905" s="65"/>
      <c r="L905" s="65"/>
      <c r="M905" s="65"/>
      <c r="N905" s="65"/>
      <c r="O905" s="65"/>
      <c r="P905" s="65"/>
      <c r="Q905" s="65"/>
      <c r="R905" s="65"/>
      <c r="S905" s="65"/>
      <c r="T905" s="65"/>
      <c r="U905" s="65"/>
      <c r="V905" s="65"/>
      <c r="W905" s="65"/>
      <c r="X905" s="65"/>
      <c r="Y905" s="65"/>
      <c r="Z905" s="65"/>
      <c r="AA905" s="65"/>
    </row>
    <row r="906" spans="1:27" x14ac:dyDescent="0.2">
      <c r="A906" s="74"/>
      <c r="B906" s="75"/>
      <c r="C906" s="75"/>
      <c r="D906" s="65"/>
      <c r="E906" s="65"/>
      <c r="F906" s="65"/>
      <c r="G906" s="65"/>
      <c r="H906" s="65"/>
      <c r="I906" s="65"/>
      <c r="J906" s="65"/>
      <c r="K906" s="65"/>
      <c r="L906" s="65"/>
      <c r="M906" s="65"/>
      <c r="N906" s="65"/>
      <c r="O906" s="65"/>
      <c r="P906" s="65"/>
      <c r="Q906" s="65"/>
      <c r="R906" s="65"/>
      <c r="S906" s="65"/>
      <c r="T906" s="65"/>
      <c r="U906" s="65"/>
      <c r="V906" s="65"/>
      <c r="W906" s="65"/>
      <c r="X906" s="65"/>
      <c r="Y906" s="65"/>
      <c r="Z906" s="65"/>
      <c r="AA906" s="65"/>
    </row>
    <row r="907" spans="1:27" x14ac:dyDescent="0.2">
      <c r="A907" s="74"/>
      <c r="B907" s="75"/>
      <c r="C907" s="75"/>
      <c r="D907" s="65"/>
      <c r="E907" s="65"/>
      <c r="F907" s="65"/>
      <c r="G907" s="65"/>
      <c r="H907" s="65"/>
      <c r="I907" s="65"/>
      <c r="J907" s="65"/>
      <c r="K907" s="65"/>
      <c r="L907" s="65"/>
      <c r="M907" s="65"/>
      <c r="N907" s="65"/>
      <c r="O907" s="65"/>
      <c r="P907" s="65"/>
      <c r="Q907" s="65"/>
      <c r="R907" s="65"/>
      <c r="S907" s="65"/>
      <c r="T907" s="65"/>
      <c r="U907" s="65"/>
      <c r="V907" s="65"/>
      <c r="W907" s="65"/>
      <c r="X907" s="65"/>
      <c r="Y907" s="65"/>
      <c r="Z907" s="65"/>
      <c r="AA907" s="65"/>
    </row>
    <row r="908" spans="1:27" x14ac:dyDescent="0.2">
      <c r="A908" s="74"/>
      <c r="B908" s="75"/>
      <c r="C908" s="75"/>
      <c r="D908" s="65"/>
      <c r="E908" s="65"/>
      <c r="F908" s="65"/>
      <c r="G908" s="65"/>
      <c r="H908" s="65"/>
      <c r="I908" s="65"/>
      <c r="J908" s="65"/>
      <c r="K908" s="65"/>
      <c r="L908" s="65"/>
      <c r="M908" s="65"/>
      <c r="N908" s="65"/>
      <c r="O908" s="65"/>
      <c r="P908" s="65"/>
      <c r="Q908" s="65"/>
      <c r="R908" s="65"/>
      <c r="S908" s="65"/>
      <c r="T908" s="65"/>
      <c r="U908" s="65"/>
      <c r="V908" s="65"/>
      <c r="W908" s="65"/>
      <c r="X908" s="65"/>
      <c r="Y908" s="65"/>
      <c r="Z908" s="65"/>
      <c r="AA908" s="65"/>
    </row>
    <row r="909" spans="1:27" x14ac:dyDescent="0.2">
      <c r="A909" s="74"/>
      <c r="B909" s="75"/>
      <c r="C909" s="75"/>
      <c r="D909" s="65"/>
      <c r="E909" s="65"/>
      <c r="F909" s="65"/>
      <c r="G909" s="65"/>
      <c r="H909" s="65"/>
      <c r="I909" s="65"/>
      <c r="J909" s="65"/>
      <c r="K909" s="65"/>
      <c r="L909" s="65"/>
      <c r="M909" s="65"/>
      <c r="N909" s="65"/>
      <c r="O909" s="65"/>
      <c r="P909" s="65"/>
      <c r="Q909" s="65"/>
      <c r="R909" s="65"/>
      <c r="S909" s="65"/>
      <c r="T909" s="65"/>
      <c r="U909" s="65"/>
      <c r="V909" s="65"/>
      <c r="W909" s="65"/>
      <c r="X909" s="65"/>
      <c r="Y909" s="65"/>
      <c r="Z909" s="65"/>
      <c r="AA909" s="65"/>
    </row>
    <row r="910" spans="1:27" x14ac:dyDescent="0.2">
      <c r="A910" s="74"/>
      <c r="B910" s="75"/>
      <c r="C910" s="75"/>
      <c r="D910" s="65"/>
      <c r="E910" s="65"/>
      <c r="F910" s="65"/>
      <c r="G910" s="65"/>
      <c r="H910" s="65"/>
      <c r="I910" s="65"/>
      <c r="J910" s="65"/>
      <c r="K910" s="65"/>
      <c r="L910" s="65"/>
      <c r="M910" s="65"/>
      <c r="N910" s="65"/>
      <c r="O910" s="65"/>
      <c r="P910" s="65"/>
      <c r="Q910" s="65"/>
      <c r="R910" s="65"/>
      <c r="S910" s="65"/>
      <c r="T910" s="65"/>
      <c r="U910" s="65"/>
      <c r="V910" s="65"/>
      <c r="W910" s="65"/>
      <c r="X910" s="65"/>
      <c r="Y910" s="65"/>
      <c r="Z910" s="65"/>
      <c r="AA910" s="65"/>
    </row>
    <row r="911" spans="1:27" x14ac:dyDescent="0.2">
      <c r="A911" s="74"/>
      <c r="B911" s="75"/>
      <c r="C911" s="75"/>
      <c r="D911" s="65"/>
      <c r="E911" s="65"/>
      <c r="F911" s="65"/>
      <c r="G911" s="65"/>
      <c r="H911" s="65"/>
      <c r="I911" s="65"/>
      <c r="J911" s="65"/>
      <c r="K911" s="65"/>
      <c r="L911" s="65"/>
      <c r="M911" s="65"/>
      <c r="N911" s="65"/>
      <c r="O911" s="65"/>
      <c r="P911" s="65"/>
      <c r="Q911" s="65"/>
      <c r="R911" s="65"/>
      <c r="S911" s="65"/>
      <c r="T911" s="65"/>
      <c r="U911" s="65"/>
      <c r="V911" s="65"/>
      <c r="W911" s="65"/>
      <c r="X911" s="65"/>
      <c r="Y911" s="65"/>
      <c r="Z911" s="65"/>
      <c r="AA911" s="65"/>
    </row>
    <row r="912" spans="1:27" x14ac:dyDescent="0.2">
      <c r="A912" s="74"/>
      <c r="B912" s="75"/>
      <c r="C912" s="7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row>
    <row r="913" spans="1:27" x14ac:dyDescent="0.2">
      <c r="A913" s="74"/>
      <c r="B913" s="75"/>
      <c r="C913" s="75"/>
      <c r="D913" s="65"/>
      <c r="E913" s="65"/>
      <c r="F913" s="65"/>
      <c r="G913" s="65"/>
      <c r="H913" s="65"/>
      <c r="I913" s="65"/>
      <c r="J913" s="65"/>
      <c r="K913" s="65"/>
      <c r="L913" s="65"/>
      <c r="M913" s="65"/>
      <c r="N913" s="65"/>
      <c r="O913" s="65"/>
      <c r="P913" s="65"/>
      <c r="Q913" s="65"/>
      <c r="R913" s="65"/>
      <c r="S913" s="65"/>
      <c r="T913" s="65"/>
      <c r="U913" s="65"/>
      <c r="V913" s="65"/>
      <c r="W913" s="65"/>
      <c r="X913" s="65"/>
      <c r="Y913" s="65"/>
      <c r="Z913" s="65"/>
      <c r="AA913" s="65"/>
    </row>
    <row r="914" spans="1:27" x14ac:dyDescent="0.2">
      <c r="A914" s="74"/>
      <c r="B914" s="75"/>
      <c r="C914" s="7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row>
    <row r="915" spans="1:27" x14ac:dyDescent="0.2">
      <c r="A915" s="74"/>
      <c r="B915" s="75"/>
      <c r="C915" s="7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row>
    <row r="916" spans="1:27" x14ac:dyDescent="0.2">
      <c r="A916" s="74"/>
      <c r="B916" s="75"/>
      <c r="C916" s="75"/>
      <c r="D916" s="65"/>
      <c r="E916" s="65"/>
      <c r="F916" s="65"/>
      <c r="G916" s="65"/>
      <c r="H916" s="65"/>
      <c r="I916" s="65"/>
      <c r="J916" s="65"/>
      <c r="K916" s="65"/>
      <c r="L916" s="65"/>
      <c r="M916" s="65"/>
      <c r="N916" s="65"/>
      <c r="O916" s="65"/>
      <c r="P916" s="65"/>
      <c r="Q916" s="65"/>
      <c r="R916" s="65"/>
      <c r="S916" s="65"/>
      <c r="T916" s="65"/>
      <c r="U916" s="65"/>
      <c r="V916" s="65"/>
      <c r="W916" s="65"/>
      <c r="X916" s="65"/>
      <c r="Y916" s="65"/>
      <c r="Z916" s="65"/>
      <c r="AA916" s="65"/>
    </row>
    <row r="917" spans="1:27" x14ac:dyDescent="0.2">
      <c r="A917" s="74"/>
      <c r="B917" s="75"/>
      <c r="C917" s="75"/>
      <c r="D917" s="65"/>
      <c r="E917" s="65"/>
      <c r="F917" s="65"/>
      <c r="G917" s="65"/>
      <c r="H917" s="65"/>
      <c r="I917" s="65"/>
      <c r="J917" s="65"/>
      <c r="K917" s="65"/>
      <c r="L917" s="65"/>
      <c r="M917" s="65"/>
      <c r="N917" s="65"/>
      <c r="O917" s="65"/>
      <c r="P917" s="65"/>
      <c r="Q917" s="65"/>
      <c r="R917" s="65"/>
      <c r="S917" s="65"/>
      <c r="T917" s="65"/>
      <c r="U917" s="65"/>
      <c r="V917" s="65"/>
      <c r="W917" s="65"/>
      <c r="X917" s="65"/>
      <c r="Y917" s="65"/>
      <c r="Z917" s="65"/>
      <c r="AA917" s="65"/>
    </row>
    <row r="918" spans="1:27" x14ac:dyDescent="0.2">
      <c r="A918" s="74"/>
      <c r="B918" s="75"/>
      <c r="C918" s="7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row>
    <row r="919" spans="1:27" x14ac:dyDescent="0.2">
      <c r="A919" s="74"/>
      <c r="B919" s="75"/>
      <c r="C919" s="75"/>
      <c r="D919" s="65"/>
      <c r="E919" s="65"/>
      <c r="F919" s="65"/>
      <c r="G919" s="65"/>
      <c r="H919" s="65"/>
      <c r="I919" s="65"/>
      <c r="J919" s="65"/>
      <c r="K919" s="65"/>
      <c r="L919" s="65"/>
      <c r="M919" s="65"/>
      <c r="N919" s="65"/>
      <c r="O919" s="65"/>
      <c r="P919" s="65"/>
      <c r="Q919" s="65"/>
      <c r="R919" s="65"/>
      <c r="S919" s="65"/>
      <c r="T919" s="65"/>
      <c r="U919" s="65"/>
      <c r="V919" s="65"/>
      <c r="W919" s="65"/>
      <c r="X919" s="65"/>
      <c r="Y919" s="65"/>
      <c r="Z919" s="65"/>
      <c r="AA919" s="65"/>
    </row>
    <row r="920" spans="1:27" x14ac:dyDescent="0.2">
      <c r="A920" s="74"/>
      <c r="B920" s="75"/>
      <c r="C920" s="75"/>
      <c r="D920" s="65"/>
      <c r="E920" s="65"/>
      <c r="F920" s="65"/>
      <c r="G920" s="65"/>
      <c r="H920" s="65"/>
      <c r="I920" s="65"/>
      <c r="J920" s="65"/>
      <c r="K920" s="65"/>
      <c r="L920" s="65"/>
      <c r="M920" s="65"/>
      <c r="N920" s="65"/>
      <c r="O920" s="65"/>
      <c r="P920" s="65"/>
      <c r="Q920" s="65"/>
      <c r="R920" s="65"/>
      <c r="S920" s="65"/>
      <c r="T920" s="65"/>
      <c r="U920" s="65"/>
      <c r="V920" s="65"/>
      <c r="W920" s="65"/>
      <c r="X920" s="65"/>
      <c r="Y920" s="65"/>
      <c r="Z920" s="65"/>
      <c r="AA920" s="65"/>
    </row>
    <row r="921" spans="1:27" x14ac:dyDescent="0.2">
      <c r="A921" s="74"/>
      <c r="B921" s="75"/>
      <c r="C921" s="75"/>
      <c r="D921" s="65"/>
      <c r="E921" s="65"/>
      <c r="F921" s="65"/>
      <c r="G921" s="65"/>
      <c r="H921" s="65"/>
      <c r="I921" s="65"/>
      <c r="J921" s="65"/>
      <c r="K921" s="65"/>
      <c r="L921" s="65"/>
      <c r="M921" s="65"/>
      <c r="N921" s="65"/>
      <c r="O921" s="65"/>
      <c r="P921" s="65"/>
      <c r="Q921" s="65"/>
      <c r="R921" s="65"/>
      <c r="S921" s="65"/>
      <c r="T921" s="65"/>
      <c r="U921" s="65"/>
      <c r="V921" s="65"/>
      <c r="W921" s="65"/>
      <c r="X921" s="65"/>
      <c r="Y921" s="65"/>
      <c r="Z921" s="65"/>
      <c r="AA921" s="65"/>
    </row>
    <row r="922" spans="1:27" x14ac:dyDescent="0.2">
      <c r="A922" s="74"/>
      <c r="B922" s="75"/>
      <c r="C922" s="75"/>
      <c r="D922" s="65"/>
      <c r="E922" s="65"/>
      <c r="F922" s="65"/>
      <c r="G922" s="65"/>
      <c r="H922" s="65"/>
      <c r="I922" s="65"/>
      <c r="J922" s="65"/>
      <c r="K922" s="65"/>
      <c r="L922" s="65"/>
      <c r="M922" s="65"/>
      <c r="N922" s="65"/>
      <c r="O922" s="65"/>
      <c r="P922" s="65"/>
      <c r="Q922" s="65"/>
      <c r="R922" s="65"/>
      <c r="S922" s="65"/>
      <c r="T922" s="65"/>
      <c r="U922" s="65"/>
      <c r="V922" s="65"/>
      <c r="W922" s="65"/>
      <c r="X922" s="65"/>
      <c r="Y922" s="65"/>
      <c r="Z922" s="65"/>
      <c r="AA922" s="65"/>
    </row>
    <row r="923" spans="1:27" x14ac:dyDescent="0.2">
      <c r="A923" s="74"/>
      <c r="B923" s="75"/>
      <c r="C923" s="75"/>
      <c r="D923" s="65"/>
      <c r="E923" s="65"/>
      <c r="F923" s="65"/>
      <c r="G923" s="65"/>
      <c r="H923" s="65"/>
      <c r="I923" s="65"/>
      <c r="J923" s="65"/>
      <c r="K923" s="65"/>
      <c r="L923" s="65"/>
      <c r="M923" s="65"/>
      <c r="N923" s="65"/>
      <c r="O923" s="65"/>
      <c r="P923" s="65"/>
      <c r="Q923" s="65"/>
      <c r="R923" s="65"/>
      <c r="S923" s="65"/>
      <c r="T923" s="65"/>
      <c r="U923" s="65"/>
      <c r="V923" s="65"/>
      <c r="W923" s="65"/>
      <c r="X923" s="65"/>
      <c r="Y923" s="65"/>
      <c r="Z923" s="65"/>
      <c r="AA923" s="65"/>
    </row>
    <row r="924" spans="1:27" x14ac:dyDescent="0.2">
      <c r="A924" s="74"/>
      <c r="B924" s="75"/>
      <c r="C924" s="75"/>
      <c r="D924" s="65"/>
      <c r="E924" s="65"/>
      <c r="F924" s="65"/>
      <c r="G924" s="65"/>
      <c r="H924" s="65"/>
      <c r="I924" s="65"/>
      <c r="J924" s="65"/>
      <c r="K924" s="65"/>
      <c r="L924" s="65"/>
      <c r="M924" s="65"/>
      <c r="N924" s="65"/>
      <c r="O924" s="65"/>
      <c r="P924" s="65"/>
      <c r="Q924" s="65"/>
      <c r="R924" s="65"/>
      <c r="S924" s="65"/>
      <c r="T924" s="65"/>
      <c r="U924" s="65"/>
      <c r="V924" s="65"/>
      <c r="W924" s="65"/>
      <c r="X924" s="65"/>
      <c r="Y924" s="65"/>
      <c r="Z924" s="65"/>
      <c r="AA924" s="65"/>
    </row>
    <row r="925" spans="1:27" x14ac:dyDescent="0.2">
      <c r="A925" s="74"/>
      <c r="B925" s="75"/>
      <c r="C925" s="75"/>
      <c r="D925" s="65"/>
      <c r="E925" s="65"/>
      <c r="F925" s="65"/>
      <c r="G925" s="65"/>
      <c r="H925" s="65"/>
      <c r="I925" s="65"/>
      <c r="J925" s="65"/>
      <c r="K925" s="65"/>
      <c r="L925" s="65"/>
      <c r="M925" s="65"/>
      <c r="N925" s="65"/>
      <c r="O925" s="65"/>
      <c r="P925" s="65"/>
      <c r="Q925" s="65"/>
      <c r="R925" s="65"/>
      <c r="S925" s="65"/>
      <c r="T925" s="65"/>
      <c r="U925" s="65"/>
      <c r="V925" s="65"/>
      <c r="W925" s="65"/>
      <c r="X925" s="65"/>
      <c r="Y925" s="65"/>
      <c r="Z925" s="65"/>
      <c r="AA925" s="65"/>
    </row>
    <row r="926" spans="1:27" x14ac:dyDescent="0.2">
      <c r="A926" s="74"/>
      <c r="B926" s="75"/>
      <c r="C926" s="75"/>
      <c r="D926" s="65"/>
      <c r="E926" s="65"/>
      <c r="F926" s="65"/>
      <c r="G926" s="65"/>
      <c r="H926" s="65"/>
      <c r="I926" s="65"/>
      <c r="J926" s="65"/>
      <c r="K926" s="65"/>
      <c r="L926" s="65"/>
      <c r="M926" s="65"/>
      <c r="N926" s="65"/>
      <c r="O926" s="65"/>
      <c r="P926" s="65"/>
      <c r="Q926" s="65"/>
      <c r="R926" s="65"/>
      <c r="S926" s="65"/>
      <c r="T926" s="65"/>
      <c r="U926" s="65"/>
      <c r="V926" s="65"/>
      <c r="W926" s="65"/>
      <c r="X926" s="65"/>
      <c r="Y926" s="65"/>
      <c r="Z926" s="65"/>
      <c r="AA926" s="65"/>
    </row>
    <row r="927" spans="1:27" x14ac:dyDescent="0.2">
      <c r="A927" s="74"/>
      <c r="B927" s="75"/>
      <c r="C927" s="75"/>
      <c r="D927" s="65"/>
      <c r="E927" s="65"/>
      <c r="F927" s="65"/>
      <c r="G927" s="65"/>
      <c r="H927" s="65"/>
      <c r="I927" s="65"/>
      <c r="J927" s="65"/>
      <c r="K927" s="65"/>
      <c r="L927" s="65"/>
      <c r="M927" s="65"/>
      <c r="N927" s="65"/>
      <c r="O927" s="65"/>
      <c r="P927" s="65"/>
      <c r="Q927" s="65"/>
      <c r="R927" s="65"/>
      <c r="S927" s="65"/>
      <c r="T927" s="65"/>
      <c r="U927" s="65"/>
      <c r="V927" s="65"/>
      <c r="W927" s="65"/>
      <c r="X927" s="65"/>
      <c r="Y927" s="65"/>
      <c r="Z927" s="65"/>
      <c r="AA927" s="65"/>
    </row>
    <row r="928" spans="1:27" x14ac:dyDescent="0.2">
      <c r="A928" s="74"/>
      <c r="B928" s="75"/>
      <c r="C928" s="75"/>
      <c r="D928" s="65"/>
      <c r="E928" s="65"/>
      <c r="F928" s="65"/>
      <c r="G928" s="65"/>
      <c r="H928" s="65"/>
      <c r="I928" s="65"/>
      <c r="J928" s="65"/>
      <c r="K928" s="65"/>
      <c r="L928" s="65"/>
      <c r="M928" s="65"/>
      <c r="N928" s="65"/>
      <c r="O928" s="65"/>
      <c r="P928" s="65"/>
      <c r="Q928" s="65"/>
      <c r="R928" s="65"/>
      <c r="S928" s="65"/>
      <c r="T928" s="65"/>
      <c r="U928" s="65"/>
      <c r="V928" s="65"/>
      <c r="W928" s="65"/>
      <c r="X928" s="65"/>
      <c r="Y928" s="65"/>
      <c r="Z928" s="65"/>
      <c r="AA928" s="65"/>
    </row>
    <row r="929" spans="1:27" x14ac:dyDescent="0.2">
      <c r="A929" s="74"/>
      <c r="B929" s="75"/>
      <c r="C929" s="75"/>
      <c r="D929" s="65"/>
      <c r="E929" s="65"/>
      <c r="F929" s="65"/>
      <c r="G929" s="65"/>
      <c r="H929" s="65"/>
      <c r="I929" s="65"/>
      <c r="J929" s="65"/>
      <c r="K929" s="65"/>
      <c r="L929" s="65"/>
      <c r="M929" s="65"/>
      <c r="N929" s="65"/>
      <c r="O929" s="65"/>
      <c r="P929" s="65"/>
      <c r="Q929" s="65"/>
      <c r="R929" s="65"/>
      <c r="S929" s="65"/>
      <c r="T929" s="65"/>
      <c r="U929" s="65"/>
      <c r="V929" s="65"/>
      <c r="W929" s="65"/>
      <c r="X929" s="65"/>
      <c r="Y929" s="65"/>
      <c r="Z929" s="65"/>
      <c r="AA929" s="65"/>
    </row>
    <row r="930" spans="1:27" x14ac:dyDescent="0.2">
      <c r="A930" s="74"/>
      <c r="B930" s="75"/>
      <c r="C930" s="7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row>
    <row r="931" spans="1:27" x14ac:dyDescent="0.2">
      <c r="A931" s="74"/>
      <c r="B931" s="75"/>
      <c r="C931" s="7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row>
    <row r="932" spans="1:27" x14ac:dyDescent="0.2">
      <c r="A932" s="74"/>
      <c r="B932" s="75"/>
      <c r="C932" s="75"/>
      <c r="D932" s="65"/>
      <c r="E932" s="65"/>
      <c r="F932" s="65"/>
      <c r="G932" s="65"/>
      <c r="H932" s="65"/>
      <c r="I932" s="65"/>
      <c r="J932" s="65"/>
      <c r="K932" s="65"/>
      <c r="L932" s="65"/>
      <c r="M932" s="65"/>
      <c r="N932" s="65"/>
      <c r="O932" s="65"/>
      <c r="P932" s="65"/>
      <c r="Q932" s="65"/>
      <c r="R932" s="65"/>
      <c r="S932" s="65"/>
      <c r="T932" s="65"/>
      <c r="U932" s="65"/>
      <c r="V932" s="65"/>
      <c r="W932" s="65"/>
      <c r="X932" s="65"/>
      <c r="Y932" s="65"/>
      <c r="Z932" s="65"/>
      <c r="AA932" s="65"/>
    </row>
    <row r="933" spans="1:27" x14ac:dyDescent="0.2">
      <c r="A933" s="74"/>
      <c r="B933" s="75"/>
      <c r="C933" s="7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row>
    <row r="934" spans="1:27" x14ac:dyDescent="0.2">
      <c r="A934" s="74"/>
      <c r="B934" s="75"/>
      <c r="C934" s="75"/>
      <c r="D934" s="65"/>
      <c r="E934" s="65"/>
      <c r="F934" s="65"/>
      <c r="G934" s="65"/>
      <c r="H934" s="65"/>
      <c r="I934" s="65"/>
      <c r="J934" s="65"/>
      <c r="K934" s="65"/>
      <c r="L934" s="65"/>
      <c r="M934" s="65"/>
      <c r="N934" s="65"/>
      <c r="O934" s="65"/>
      <c r="P934" s="65"/>
      <c r="Q934" s="65"/>
      <c r="R934" s="65"/>
      <c r="S934" s="65"/>
      <c r="T934" s="65"/>
      <c r="U934" s="65"/>
      <c r="V934" s="65"/>
      <c r="W934" s="65"/>
      <c r="X934" s="65"/>
      <c r="Y934" s="65"/>
      <c r="Z934" s="65"/>
      <c r="AA934" s="65"/>
    </row>
    <row r="935" spans="1:27" x14ac:dyDescent="0.2">
      <c r="A935" s="74"/>
      <c r="B935" s="75"/>
      <c r="C935" s="75"/>
      <c r="D935" s="65"/>
      <c r="E935" s="65"/>
      <c r="F935" s="65"/>
      <c r="G935" s="65"/>
      <c r="H935" s="65"/>
      <c r="I935" s="65"/>
      <c r="J935" s="65"/>
      <c r="K935" s="65"/>
      <c r="L935" s="65"/>
      <c r="M935" s="65"/>
      <c r="N935" s="65"/>
      <c r="O935" s="65"/>
      <c r="P935" s="65"/>
      <c r="Q935" s="65"/>
      <c r="R935" s="65"/>
      <c r="S935" s="65"/>
      <c r="T935" s="65"/>
      <c r="U935" s="65"/>
      <c r="V935" s="65"/>
      <c r="W935" s="65"/>
      <c r="X935" s="65"/>
      <c r="Y935" s="65"/>
      <c r="Z935" s="65"/>
      <c r="AA935" s="65"/>
    </row>
    <row r="936" spans="1:27" x14ac:dyDescent="0.2">
      <c r="A936" s="74"/>
      <c r="B936" s="75"/>
      <c r="C936" s="7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row>
    <row r="937" spans="1:27" x14ac:dyDescent="0.2">
      <c r="A937" s="74"/>
      <c r="B937" s="75"/>
      <c r="C937" s="7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row>
    <row r="938" spans="1:27" x14ac:dyDescent="0.2">
      <c r="A938" s="74"/>
      <c r="B938" s="75"/>
      <c r="C938" s="75"/>
      <c r="D938" s="65"/>
      <c r="E938" s="65"/>
      <c r="F938" s="65"/>
      <c r="G938" s="65"/>
      <c r="H938" s="65"/>
      <c r="I938" s="65"/>
      <c r="J938" s="65"/>
      <c r="K938" s="65"/>
      <c r="L938" s="65"/>
      <c r="M938" s="65"/>
      <c r="N938" s="65"/>
      <c r="O938" s="65"/>
      <c r="P938" s="65"/>
      <c r="Q938" s="65"/>
      <c r="R938" s="65"/>
      <c r="S938" s="65"/>
      <c r="T938" s="65"/>
      <c r="U938" s="65"/>
      <c r="V938" s="65"/>
      <c r="W938" s="65"/>
      <c r="X938" s="65"/>
      <c r="Y938" s="65"/>
      <c r="Z938" s="65"/>
      <c r="AA938" s="65"/>
    </row>
    <row r="939" spans="1:27" x14ac:dyDescent="0.2">
      <c r="A939" s="74"/>
      <c r="B939" s="75"/>
      <c r="C939" s="75"/>
      <c r="D939" s="65"/>
      <c r="E939" s="65"/>
      <c r="F939" s="65"/>
      <c r="G939" s="65"/>
      <c r="H939" s="65"/>
      <c r="I939" s="65"/>
      <c r="J939" s="65"/>
      <c r="K939" s="65"/>
      <c r="L939" s="65"/>
      <c r="M939" s="65"/>
      <c r="N939" s="65"/>
      <c r="O939" s="65"/>
      <c r="P939" s="65"/>
      <c r="Q939" s="65"/>
      <c r="R939" s="65"/>
      <c r="S939" s="65"/>
      <c r="T939" s="65"/>
      <c r="U939" s="65"/>
      <c r="V939" s="65"/>
      <c r="W939" s="65"/>
      <c r="X939" s="65"/>
      <c r="Y939" s="65"/>
      <c r="Z939" s="65"/>
      <c r="AA939" s="65"/>
    </row>
    <row r="940" spans="1:27" x14ac:dyDescent="0.2">
      <c r="A940" s="74"/>
      <c r="B940" s="75"/>
      <c r="C940" s="75"/>
      <c r="D940" s="65"/>
      <c r="E940" s="65"/>
      <c r="F940" s="65"/>
      <c r="G940" s="65"/>
      <c r="H940" s="65"/>
      <c r="I940" s="65"/>
      <c r="J940" s="65"/>
      <c r="K940" s="65"/>
      <c r="L940" s="65"/>
      <c r="M940" s="65"/>
      <c r="N940" s="65"/>
      <c r="O940" s="65"/>
      <c r="P940" s="65"/>
      <c r="Q940" s="65"/>
      <c r="R940" s="65"/>
      <c r="S940" s="65"/>
      <c r="T940" s="65"/>
      <c r="U940" s="65"/>
      <c r="V940" s="65"/>
      <c r="W940" s="65"/>
      <c r="X940" s="65"/>
      <c r="Y940" s="65"/>
      <c r="Z940" s="65"/>
      <c r="AA940" s="65"/>
    </row>
    <row r="941" spans="1:27" x14ac:dyDescent="0.2">
      <c r="A941" s="74"/>
      <c r="B941" s="75"/>
      <c r="C941" s="7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row>
    <row r="942" spans="1:27" x14ac:dyDescent="0.2">
      <c r="A942" s="74"/>
      <c r="B942" s="75"/>
      <c r="C942" s="7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row>
    <row r="943" spans="1:27" x14ac:dyDescent="0.2">
      <c r="A943" s="74"/>
      <c r="B943" s="75"/>
      <c r="C943" s="75"/>
      <c r="D943" s="65"/>
      <c r="E943" s="65"/>
      <c r="F943" s="65"/>
      <c r="G943" s="65"/>
      <c r="H943" s="65"/>
      <c r="I943" s="65"/>
      <c r="J943" s="65"/>
      <c r="K943" s="65"/>
      <c r="L943" s="65"/>
      <c r="M943" s="65"/>
      <c r="N943" s="65"/>
      <c r="O943" s="65"/>
      <c r="P943" s="65"/>
      <c r="Q943" s="65"/>
      <c r="R943" s="65"/>
      <c r="S943" s="65"/>
      <c r="T943" s="65"/>
      <c r="U943" s="65"/>
      <c r="V943" s="65"/>
      <c r="W943" s="65"/>
      <c r="X943" s="65"/>
      <c r="Y943" s="65"/>
      <c r="Z943" s="65"/>
      <c r="AA943" s="65"/>
    </row>
    <row r="944" spans="1:27" x14ac:dyDescent="0.2">
      <c r="A944" s="74"/>
      <c r="B944" s="75"/>
      <c r="C944" s="75"/>
      <c r="D944" s="65"/>
      <c r="E944" s="65"/>
      <c r="F944" s="65"/>
      <c r="G944" s="65"/>
      <c r="H944" s="65"/>
      <c r="I944" s="65"/>
      <c r="J944" s="65"/>
      <c r="K944" s="65"/>
      <c r="L944" s="65"/>
      <c r="M944" s="65"/>
      <c r="N944" s="65"/>
      <c r="O944" s="65"/>
      <c r="P944" s="65"/>
      <c r="Q944" s="65"/>
      <c r="R944" s="65"/>
      <c r="S944" s="65"/>
      <c r="T944" s="65"/>
      <c r="U944" s="65"/>
      <c r="V944" s="65"/>
      <c r="W944" s="65"/>
      <c r="X944" s="65"/>
      <c r="Y944" s="65"/>
      <c r="Z944" s="65"/>
      <c r="AA944" s="65"/>
    </row>
    <row r="945" spans="1:27" x14ac:dyDescent="0.2">
      <c r="A945" s="74"/>
      <c r="B945" s="75"/>
      <c r="C945" s="75"/>
      <c r="D945" s="65"/>
      <c r="E945" s="65"/>
      <c r="F945" s="65"/>
      <c r="G945" s="65"/>
      <c r="H945" s="65"/>
      <c r="I945" s="65"/>
      <c r="J945" s="65"/>
      <c r="K945" s="65"/>
      <c r="L945" s="65"/>
      <c r="M945" s="65"/>
      <c r="N945" s="65"/>
      <c r="O945" s="65"/>
      <c r="P945" s="65"/>
      <c r="Q945" s="65"/>
      <c r="R945" s="65"/>
      <c r="S945" s="65"/>
      <c r="T945" s="65"/>
      <c r="U945" s="65"/>
      <c r="V945" s="65"/>
      <c r="W945" s="65"/>
      <c r="X945" s="65"/>
      <c r="Y945" s="65"/>
      <c r="Z945" s="65"/>
      <c r="AA945" s="65"/>
    </row>
    <row r="946" spans="1:27" x14ac:dyDescent="0.2">
      <c r="A946" s="74"/>
      <c r="B946" s="75"/>
      <c r="C946" s="75"/>
      <c r="D946" s="65"/>
      <c r="E946" s="65"/>
      <c r="F946" s="65"/>
      <c r="G946" s="65"/>
      <c r="H946" s="65"/>
      <c r="I946" s="65"/>
      <c r="J946" s="65"/>
      <c r="K946" s="65"/>
      <c r="L946" s="65"/>
      <c r="M946" s="65"/>
      <c r="N946" s="65"/>
      <c r="O946" s="65"/>
      <c r="P946" s="65"/>
      <c r="Q946" s="65"/>
      <c r="R946" s="65"/>
      <c r="S946" s="65"/>
      <c r="T946" s="65"/>
      <c r="U946" s="65"/>
      <c r="V946" s="65"/>
      <c r="W946" s="65"/>
      <c r="X946" s="65"/>
      <c r="Y946" s="65"/>
      <c r="Z946" s="65"/>
      <c r="AA946" s="65"/>
    </row>
    <row r="947" spans="1:27" x14ac:dyDescent="0.2">
      <c r="A947" s="74"/>
      <c r="B947" s="75"/>
      <c r="C947" s="75"/>
      <c r="D947" s="65"/>
      <c r="E947" s="65"/>
      <c r="F947" s="65"/>
      <c r="G947" s="65"/>
      <c r="H947" s="65"/>
      <c r="I947" s="65"/>
      <c r="J947" s="65"/>
      <c r="K947" s="65"/>
      <c r="L947" s="65"/>
      <c r="M947" s="65"/>
      <c r="N947" s="65"/>
      <c r="O947" s="65"/>
      <c r="P947" s="65"/>
      <c r="Q947" s="65"/>
      <c r="R947" s="65"/>
      <c r="S947" s="65"/>
      <c r="T947" s="65"/>
      <c r="U947" s="65"/>
      <c r="V947" s="65"/>
      <c r="W947" s="65"/>
      <c r="X947" s="65"/>
      <c r="Y947" s="65"/>
      <c r="Z947" s="65"/>
      <c r="AA947" s="65"/>
    </row>
    <row r="948" spans="1:27" x14ac:dyDescent="0.2">
      <c r="A948" s="74"/>
      <c r="B948" s="75"/>
      <c r="C948" s="75"/>
      <c r="D948" s="65"/>
      <c r="E948" s="65"/>
      <c r="F948" s="65"/>
      <c r="G948" s="65"/>
      <c r="H948" s="65"/>
      <c r="I948" s="65"/>
      <c r="J948" s="65"/>
      <c r="K948" s="65"/>
      <c r="L948" s="65"/>
      <c r="M948" s="65"/>
      <c r="N948" s="65"/>
      <c r="O948" s="65"/>
      <c r="P948" s="65"/>
      <c r="Q948" s="65"/>
      <c r="R948" s="65"/>
      <c r="S948" s="65"/>
      <c r="T948" s="65"/>
      <c r="U948" s="65"/>
      <c r="V948" s="65"/>
      <c r="W948" s="65"/>
      <c r="X948" s="65"/>
      <c r="Y948" s="65"/>
      <c r="Z948" s="65"/>
      <c r="AA948" s="65"/>
    </row>
    <row r="949" spans="1:27" x14ac:dyDescent="0.2">
      <c r="A949" s="74"/>
      <c r="B949" s="75"/>
      <c r="C949" s="75"/>
      <c r="D949" s="65"/>
      <c r="E949" s="65"/>
      <c r="F949" s="65"/>
      <c r="G949" s="65"/>
      <c r="H949" s="65"/>
      <c r="I949" s="65"/>
      <c r="J949" s="65"/>
      <c r="K949" s="65"/>
      <c r="L949" s="65"/>
      <c r="M949" s="65"/>
      <c r="N949" s="65"/>
      <c r="O949" s="65"/>
      <c r="P949" s="65"/>
      <c r="Q949" s="65"/>
      <c r="R949" s="65"/>
      <c r="S949" s="65"/>
      <c r="T949" s="65"/>
      <c r="U949" s="65"/>
      <c r="V949" s="65"/>
      <c r="W949" s="65"/>
      <c r="X949" s="65"/>
      <c r="Y949" s="65"/>
      <c r="Z949" s="65"/>
      <c r="AA949" s="65"/>
    </row>
    <row r="950" spans="1:27" x14ac:dyDescent="0.2">
      <c r="A950" s="74"/>
      <c r="B950" s="75"/>
      <c r="C950" s="75"/>
      <c r="D950" s="65"/>
      <c r="E950" s="65"/>
      <c r="F950" s="65"/>
      <c r="G950" s="65"/>
      <c r="H950" s="65"/>
      <c r="I950" s="65"/>
      <c r="J950" s="65"/>
      <c r="K950" s="65"/>
      <c r="L950" s="65"/>
      <c r="M950" s="65"/>
      <c r="N950" s="65"/>
      <c r="O950" s="65"/>
      <c r="P950" s="65"/>
      <c r="Q950" s="65"/>
      <c r="R950" s="65"/>
      <c r="S950" s="65"/>
      <c r="T950" s="65"/>
      <c r="U950" s="65"/>
      <c r="V950" s="65"/>
      <c r="W950" s="65"/>
      <c r="X950" s="65"/>
      <c r="Y950" s="65"/>
      <c r="Z950" s="65"/>
      <c r="AA950" s="65"/>
    </row>
    <row r="951" spans="1:27" x14ac:dyDescent="0.2">
      <c r="A951" s="74"/>
      <c r="B951" s="75"/>
      <c r="C951" s="75"/>
      <c r="D951" s="65"/>
      <c r="E951" s="65"/>
      <c r="F951" s="65"/>
      <c r="G951" s="65"/>
      <c r="H951" s="65"/>
      <c r="I951" s="65"/>
      <c r="J951" s="65"/>
      <c r="K951" s="65"/>
      <c r="L951" s="65"/>
      <c r="M951" s="65"/>
      <c r="N951" s="65"/>
      <c r="O951" s="65"/>
      <c r="P951" s="65"/>
      <c r="Q951" s="65"/>
      <c r="R951" s="65"/>
      <c r="S951" s="65"/>
      <c r="T951" s="65"/>
      <c r="U951" s="65"/>
      <c r="V951" s="65"/>
      <c r="W951" s="65"/>
      <c r="X951" s="65"/>
      <c r="Y951" s="65"/>
      <c r="Z951" s="65"/>
      <c r="AA951" s="65"/>
    </row>
    <row r="952" spans="1:27" x14ac:dyDescent="0.2">
      <c r="A952" s="74"/>
      <c r="B952" s="75"/>
      <c r="C952" s="75"/>
      <c r="D952" s="65"/>
      <c r="E952" s="65"/>
      <c r="F952" s="65"/>
      <c r="G952" s="65"/>
      <c r="H952" s="65"/>
      <c r="I952" s="65"/>
      <c r="J952" s="65"/>
      <c r="K952" s="65"/>
      <c r="L952" s="65"/>
      <c r="M952" s="65"/>
      <c r="N952" s="65"/>
      <c r="O952" s="65"/>
      <c r="P952" s="65"/>
      <c r="Q952" s="65"/>
      <c r="R952" s="65"/>
      <c r="S952" s="65"/>
      <c r="T952" s="65"/>
      <c r="U952" s="65"/>
      <c r="V952" s="65"/>
      <c r="W952" s="65"/>
      <c r="X952" s="65"/>
      <c r="Y952" s="65"/>
      <c r="Z952" s="65"/>
      <c r="AA952" s="65"/>
    </row>
    <row r="953" spans="1:27" x14ac:dyDescent="0.2">
      <c r="A953" s="74"/>
      <c r="B953" s="75"/>
      <c r="C953" s="75"/>
      <c r="D953" s="65"/>
      <c r="E953" s="65"/>
      <c r="F953" s="65"/>
      <c r="G953" s="65"/>
      <c r="H953" s="65"/>
      <c r="I953" s="65"/>
      <c r="J953" s="65"/>
      <c r="K953" s="65"/>
      <c r="L953" s="65"/>
      <c r="M953" s="65"/>
      <c r="N953" s="65"/>
      <c r="O953" s="65"/>
      <c r="P953" s="65"/>
      <c r="Q953" s="65"/>
      <c r="R953" s="65"/>
      <c r="S953" s="65"/>
      <c r="T953" s="65"/>
      <c r="U953" s="65"/>
      <c r="V953" s="65"/>
      <c r="W953" s="65"/>
      <c r="X953" s="65"/>
      <c r="Y953" s="65"/>
      <c r="Z953" s="65"/>
      <c r="AA953" s="65"/>
    </row>
    <row r="954" spans="1:27" x14ac:dyDescent="0.2">
      <c r="A954" s="74"/>
      <c r="B954" s="75"/>
      <c r="C954" s="75"/>
      <c r="D954" s="65"/>
      <c r="E954" s="65"/>
      <c r="F954" s="65"/>
      <c r="G954" s="65"/>
      <c r="H954" s="65"/>
      <c r="I954" s="65"/>
      <c r="J954" s="65"/>
      <c r="K954" s="65"/>
      <c r="L954" s="65"/>
      <c r="M954" s="65"/>
      <c r="N954" s="65"/>
      <c r="O954" s="65"/>
      <c r="P954" s="65"/>
      <c r="Q954" s="65"/>
      <c r="R954" s="65"/>
      <c r="S954" s="65"/>
      <c r="T954" s="65"/>
      <c r="U954" s="65"/>
      <c r="V954" s="65"/>
      <c r="W954" s="65"/>
      <c r="X954" s="65"/>
      <c r="Y954" s="65"/>
      <c r="Z954" s="65"/>
      <c r="AA954" s="65"/>
    </row>
    <row r="955" spans="1:27" x14ac:dyDescent="0.2">
      <c r="A955" s="74"/>
      <c r="B955" s="75"/>
      <c r="C955" s="75"/>
      <c r="D955" s="65"/>
      <c r="E955" s="65"/>
      <c r="F955" s="65"/>
      <c r="G955" s="65"/>
      <c r="H955" s="65"/>
      <c r="I955" s="65"/>
      <c r="J955" s="65"/>
      <c r="K955" s="65"/>
      <c r="L955" s="65"/>
      <c r="M955" s="65"/>
      <c r="N955" s="65"/>
      <c r="O955" s="65"/>
      <c r="P955" s="65"/>
      <c r="Q955" s="65"/>
      <c r="R955" s="65"/>
      <c r="S955" s="65"/>
      <c r="T955" s="65"/>
      <c r="U955" s="65"/>
      <c r="V955" s="65"/>
      <c r="W955" s="65"/>
      <c r="X955" s="65"/>
      <c r="Y955" s="65"/>
      <c r="Z955" s="65"/>
      <c r="AA955" s="65"/>
    </row>
    <row r="956" spans="1:27" x14ac:dyDescent="0.2">
      <c r="A956" s="74"/>
      <c r="B956" s="75"/>
      <c r="C956" s="75"/>
      <c r="D956" s="65"/>
      <c r="E956" s="65"/>
      <c r="F956" s="65"/>
      <c r="G956" s="65"/>
      <c r="H956" s="65"/>
      <c r="I956" s="65"/>
      <c r="J956" s="65"/>
      <c r="K956" s="65"/>
      <c r="L956" s="65"/>
      <c r="M956" s="65"/>
      <c r="N956" s="65"/>
      <c r="O956" s="65"/>
      <c r="P956" s="65"/>
      <c r="Q956" s="65"/>
      <c r="R956" s="65"/>
      <c r="S956" s="65"/>
      <c r="T956" s="65"/>
      <c r="U956" s="65"/>
      <c r="V956" s="65"/>
      <c r="W956" s="65"/>
      <c r="X956" s="65"/>
      <c r="Y956" s="65"/>
      <c r="Z956" s="65"/>
      <c r="AA956" s="65"/>
    </row>
    <row r="957" spans="1:27" x14ac:dyDescent="0.2">
      <c r="A957" s="74"/>
      <c r="B957" s="75"/>
      <c r="C957" s="75"/>
      <c r="D957" s="65"/>
      <c r="E957" s="65"/>
      <c r="F957" s="65"/>
      <c r="G957" s="65"/>
      <c r="H957" s="65"/>
      <c r="I957" s="65"/>
      <c r="J957" s="65"/>
      <c r="K957" s="65"/>
      <c r="L957" s="65"/>
      <c r="M957" s="65"/>
      <c r="N957" s="65"/>
      <c r="O957" s="65"/>
      <c r="P957" s="65"/>
      <c r="Q957" s="65"/>
      <c r="R957" s="65"/>
      <c r="S957" s="65"/>
      <c r="T957" s="65"/>
      <c r="U957" s="65"/>
      <c r="V957" s="65"/>
      <c r="W957" s="65"/>
      <c r="X957" s="65"/>
      <c r="Y957" s="65"/>
      <c r="Z957" s="65"/>
      <c r="AA957" s="65"/>
    </row>
    <row r="958" spans="1:27" x14ac:dyDescent="0.2">
      <c r="A958" s="74"/>
      <c r="B958" s="75"/>
      <c r="C958" s="75"/>
      <c r="D958" s="65"/>
      <c r="E958" s="65"/>
      <c r="F958" s="65"/>
      <c r="G958" s="65"/>
      <c r="H958" s="65"/>
      <c r="I958" s="65"/>
      <c r="J958" s="65"/>
      <c r="K958" s="65"/>
      <c r="L958" s="65"/>
      <c r="M958" s="65"/>
      <c r="N958" s="65"/>
      <c r="O958" s="65"/>
      <c r="P958" s="65"/>
      <c r="Q958" s="65"/>
      <c r="R958" s="65"/>
      <c r="S958" s="65"/>
      <c r="T958" s="65"/>
      <c r="U958" s="65"/>
      <c r="V958" s="65"/>
      <c r="W958" s="65"/>
      <c r="X958" s="65"/>
      <c r="Y958" s="65"/>
      <c r="Z958" s="65"/>
      <c r="AA958" s="65"/>
    </row>
    <row r="959" spans="1:27" x14ac:dyDescent="0.2">
      <c r="A959" s="74"/>
      <c r="B959" s="75"/>
      <c r="C959" s="75"/>
      <c r="D959" s="65"/>
      <c r="E959" s="65"/>
      <c r="F959" s="65"/>
      <c r="G959" s="65"/>
      <c r="H959" s="65"/>
      <c r="I959" s="65"/>
      <c r="J959" s="65"/>
      <c r="K959" s="65"/>
      <c r="L959" s="65"/>
      <c r="M959" s="65"/>
      <c r="N959" s="65"/>
      <c r="O959" s="65"/>
      <c r="P959" s="65"/>
      <c r="Q959" s="65"/>
      <c r="R959" s="65"/>
      <c r="S959" s="65"/>
      <c r="T959" s="65"/>
      <c r="U959" s="65"/>
      <c r="V959" s="65"/>
      <c r="W959" s="65"/>
      <c r="X959" s="65"/>
      <c r="Y959" s="65"/>
      <c r="Z959" s="65"/>
      <c r="AA959" s="65"/>
    </row>
    <row r="960" spans="1:27" x14ac:dyDescent="0.2">
      <c r="A960" s="74"/>
      <c r="B960" s="75"/>
      <c r="C960" s="75"/>
      <c r="D960" s="65"/>
      <c r="E960" s="65"/>
      <c r="F960" s="65"/>
      <c r="G960" s="65"/>
      <c r="H960" s="65"/>
      <c r="I960" s="65"/>
      <c r="J960" s="65"/>
      <c r="K960" s="65"/>
      <c r="L960" s="65"/>
      <c r="M960" s="65"/>
      <c r="N960" s="65"/>
      <c r="O960" s="65"/>
      <c r="P960" s="65"/>
      <c r="Q960" s="65"/>
      <c r="R960" s="65"/>
      <c r="S960" s="65"/>
      <c r="T960" s="65"/>
      <c r="U960" s="65"/>
      <c r="V960" s="65"/>
      <c r="W960" s="65"/>
      <c r="X960" s="65"/>
      <c r="Y960" s="65"/>
      <c r="Z960" s="65"/>
      <c r="AA960" s="65"/>
    </row>
    <row r="961" spans="1:27" x14ac:dyDescent="0.2">
      <c r="A961" s="74"/>
      <c r="B961" s="75"/>
      <c r="C961" s="75"/>
      <c r="D961" s="65"/>
      <c r="E961" s="65"/>
      <c r="F961" s="65"/>
      <c r="G961" s="65"/>
      <c r="H961" s="65"/>
      <c r="I961" s="65"/>
      <c r="J961" s="65"/>
      <c r="K961" s="65"/>
      <c r="L961" s="65"/>
      <c r="M961" s="65"/>
      <c r="N961" s="65"/>
      <c r="O961" s="65"/>
      <c r="P961" s="65"/>
      <c r="Q961" s="65"/>
      <c r="R961" s="65"/>
      <c r="S961" s="65"/>
      <c r="T961" s="65"/>
      <c r="U961" s="65"/>
      <c r="V961" s="65"/>
      <c r="W961" s="65"/>
      <c r="X961" s="65"/>
      <c r="Y961" s="65"/>
      <c r="Z961" s="65"/>
      <c r="AA961" s="65"/>
    </row>
    <row r="962" spans="1:27" x14ac:dyDescent="0.2">
      <c r="A962" s="74"/>
      <c r="B962" s="75"/>
      <c r="C962" s="75"/>
      <c r="D962" s="65"/>
      <c r="E962" s="65"/>
      <c r="F962" s="65"/>
      <c r="G962" s="65"/>
      <c r="H962" s="65"/>
      <c r="I962" s="65"/>
      <c r="J962" s="65"/>
      <c r="K962" s="65"/>
      <c r="L962" s="65"/>
      <c r="M962" s="65"/>
      <c r="N962" s="65"/>
      <c r="O962" s="65"/>
      <c r="P962" s="65"/>
      <c r="Q962" s="65"/>
      <c r="R962" s="65"/>
      <c r="S962" s="65"/>
      <c r="T962" s="65"/>
      <c r="U962" s="65"/>
      <c r="V962" s="65"/>
      <c r="W962" s="65"/>
      <c r="X962" s="65"/>
      <c r="Y962" s="65"/>
      <c r="Z962" s="65"/>
      <c r="AA962" s="65"/>
    </row>
    <row r="963" spans="1:27" x14ac:dyDescent="0.2">
      <c r="A963" s="74"/>
      <c r="B963" s="75"/>
      <c r="C963" s="75"/>
      <c r="D963" s="65"/>
      <c r="E963" s="65"/>
      <c r="F963" s="65"/>
      <c r="G963" s="65"/>
      <c r="H963" s="65"/>
      <c r="I963" s="65"/>
      <c r="J963" s="65"/>
      <c r="K963" s="65"/>
      <c r="L963" s="65"/>
      <c r="M963" s="65"/>
      <c r="N963" s="65"/>
      <c r="O963" s="65"/>
      <c r="P963" s="65"/>
      <c r="Q963" s="65"/>
      <c r="R963" s="65"/>
      <c r="S963" s="65"/>
      <c r="T963" s="65"/>
      <c r="U963" s="65"/>
      <c r="V963" s="65"/>
      <c r="W963" s="65"/>
      <c r="X963" s="65"/>
      <c r="Y963" s="65"/>
      <c r="Z963" s="65"/>
      <c r="AA963" s="65"/>
    </row>
    <row r="964" spans="1:27" x14ac:dyDescent="0.2">
      <c r="A964" s="74"/>
      <c r="B964" s="75"/>
      <c r="C964" s="75"/>
      <c r="D964" s="65"/>
      <c r="E964" s="65"/>
      <c r="F964" s="65"/>
      <c r="G964" s="65"/>
      <c r="H964" s="65"/>
      <c r="I964" s="65"/>
      <c r="J964" s="65"/>
      <c r="K964" s="65"/>
      <c r="L964" s="65"/>
      <c r="M964" s="65"/>
      <c r="N964" s="65"/>
      <c r="O964" s="65"/>
      <c r="P964" s="65"/>
      <c r="Q964" s="65"/>
      <c r="R964" s="65"/>
      <c r="S964" s="65"/>
      <c r="T964" s="65"/>
      <c r="U964" s="65"/>
      <c r="V964" s="65"/>
      <c r="W964" s="65"/>
      <c r="X964" s="65"/>
      <c r="Y964" s="65"/>
      <c r="Z964" s="65"/>
      <c r="AA964" s="65"/>
    </row>
    <row r="965" spans="1:27" x14ac:dyDescent="0.2">
      <c r="A965" s="74"/>
      <c r="B965" s="75"/>
      <c r="C965" s="75"/>
      <c r="D965" s="65"/>
      <c r="E965" s="65"/>
      <c r="F965" s="65"/>
      <c r="G965" s="65"/>
      <c r="H965" s="65"/>
      <c r="I965" s="65"/>
      <c r="J965" s="65"/>
      <c r="K965" s="65"/>
      <c r="L965" s="65"/>
      <c r="M965" s="65"/>
      <c r="N965" s="65"/>
      <c r="O965" s="65"/>
      <c r="P965" s="65"/>
      <c r="Q965" s="65"/>
      <c r="R965" s="65"/>
      <c r="S965" s="65"/>
      <c r="T965" s="65"/>
      <c r="U965" s="65"/>
      <c r="V965" s="65"/>
      <c r="W965" s="65"/>
      <c r="X965" s="65"/>
      <c r="Y965" s="65"/>
      <c r="Z965" s="65"/>
      <c r="AA965" s="65"/>
    </row>
    <row r="966" spans="1:27" x14ac:dyDescent="0.2">
      <c r="A966" s="74"/>
      <c r="B966" s="75"/>
      <c r="C966" s="75"/>
      <c r="D966" s="65"/>
      <c r="E966" s="65"/>
      <c r="F966" s="65"/>
      <c r="G966" s="65"/>
      <c r="H966" s="65"/>
      <c r="I966" s="65"/>
      <c r="J966" s="65"/>
      <c r="K966" s="65"/>
      <c r="L966" s="65"/>
      <c r="M966" s="65"/>
      <c r="N966" s="65"/>
      <c r="O966" s="65"/>
      <c r="P966" s="65"/>
      <c r="Q966" s="65"/>
      <c r="R966" s="65"/>
      <c r="S966" s="65"/>
      <c r="T966" s="65"/>
      <c r="U966" s="65"/>
      <c r="V966" s="65"/>
      <c r="W966" s="65"/>
      <c r="X966" s="65"/>
      <c r="Y966" s="65"/>
      <c r="Z966" s="65"/>
      <c r="AA966" s="65"/>
    </row>
    <row r="967" spans="1:27" x14ac:dyDescent="0.2">
      <c r="A967" s="74"/>
      <c r="B967" s="75"/>
      <c r="C967" s="75"/>
      <c r="D967" s="65"/>
      <c r="E967" s="65"/>
      <c r="F967" s="65"/>
      <c r="G967" s="65"/>
      <c r="H967" s="65"/>
      <c r="I967" s="65"/>
      <c r="J967" s="65"/>
      <c r="K967" s="65"/>
      <c r="L967" s="65"/>
      <c r="M967" s="65"/>
      <c r="N967" s="65"/>
      <c r="O967" s="65"/>
      <c r="P967" s="65"/>
      <c r="Q967" s="65"/>
      <c r="R967" s="65"/>
      <c r="S967" s="65"/>
      <c r="T967" s="65"/>
      <c r="U967" s="65"/>
      <c r="V967" s="65"/>
      <c r="W967" s="65"/>
      <c r="X967" s="65"/>
      <c r="Y967" s="65"/>
      <c r="Z967" s="65"/>
      <c r="AA967" s="65"/>
    </row>
    <row r="968" spans="1:27" x14ac:dyDescent="0.2">
      <c r="A968" s="74"/>
      <c r="B968" s="75"/>
      <c r="C968" s="75"/>
      <c r="D968" s="65"/>
      <c r="E968" s="65"/>
      <c r="F968" s="65"/>
      <c r="G968" s="65"/>
      <c r="H968" s="65"/>
      <c r="I968" s="65"/>
      <c r="J968" s="65"/>
      <c r="K968" s="65"/>
      <c r="L968" s="65"/>
      <c r="M968" s="65"/>
      <c r="N968" s="65"/>
      <c r="O968" s="65"/>
      <c r="P968" s="65"/>
      <c r="Q968" s="65"/>
      <c r="R968" s="65"/>
      <c r="S968" s="65"/>
      <c r="T968" s="65"/>
      <c r="U968" s="65"/>
      <c r="V968" s="65"/>
      <c r="W968" s="65"/>
      <c r="X968" s="65"/>
      <c r="Y968" s="65"/>
      <c r="Z968" s="65"/>
      <c r="AA968" s="65"/>
    </row>
    <row r="969" spans="1:27" x14ac:dyDescent="0.2">
      <c r="A969" s="74"/>
      <c r="B969" s="75"/>
      <c r="C969" s="75"/>
      <c r="D969" s="65"/>
      <c r="E969" s="65"/>
      <c r="F969" s="65"/>
      <c r="G969" s="65"/>
      <c r="H969" s="65"/>
      <c r="I969" s="65"/>
      <c r="J969" s="65"/>
      <c r="K969" s="65"/>
      <c r="L969" s="65"/>
      <c r="M969" s="65"/>
      <c r="N969" s="65"/>
      <c r="O969" s="65"/>
      <c r="P969" s="65"/>
      <c r="Q969" s="65"/>
      <c r="R969" s="65"/>
      <c r="S969" s="65"/>
      <c r="T969" s="65"/>
      <c r="U969" s="65"/>
      <c r="V969" s="65"/>
      <c r="W969" s="65"/>
      <c r="X969" s="65"/>
      <c r="Y969" s="65"/>
      <c r="Z969" s="65"/>
      <c r="AA969" s="65"/>
    </row>
    <row r="970" spans="1:27" x14ac:dyDescent="0.2">
      <c r="A970" s="74"/>
      <c r="B970" s="75"/>
      <c r="C970" s="75"/>
      <c r="D970" s="65"/>
      <c r="E970" s="65"/>
      <c r="F970" s="65"/>
      <c r="G970" s="65"/>
      <c r="H970" s="65"/>
      <c r="I970" s="65"/>
      <c r="J970" s="65"/>
      <c r="K970" s="65"/>
      <c r="L970" s="65"/>
      <c r="M970" s="65"/>
      <c r="N970" s="65"/>
      <c r="O970" s="65"/>
      <c r="P970" s="65"/>
      <c r="Q970" s="65"/>
      <c r="R970" s="65"/>
      <c r="S970" s="65"/>
      <c r="T970" s="65"/>
      <c r="U970" s="65"/>
      <c r="V970" s="65"/>
      <c r="W970" s="65"/>
      <c r="X970" s="65"/>
      <c r="Y970" s="65"/>
      <c r="Z970" s="65"/>
      <c r="AA970" s="65"/>
    </row>
    <row r="971" spans="1:27" x14ac:dyDescent="0.2">
      <c r="A971" s="74"/>
      <c r="B971" s="75"/>
      <c r="C971" s="75"/>
      <c r="D971" s="65"/>
      <c r="E971" s="65"/>
      <c r="F971" s="65"/>
      <c r="G971" s="65"/>
      <c r="H971" s="65"/>
      <c r="I971" s="65"/>
      <c r="J971" s="65"/>
      <c r="K971" s="65"/>
      <c r="L971" s="65"/>
      <c r="M971" s="65"/>
      <c r="N971" s="65"/>
      <c r="O971" s="65"/>
      <c r="P971" s="65"/>
      <c r="Q971" s="65"/>
      <c r="R971" s="65"/>
      <c r="S971" s="65"/>
      <c r="T971" s="65"/>
      <c r="U971" s="65"/>
      <c r="V971" s="65"/>
      <c r="W971" s="65"/>
      <c r="X971" s="65"/>
      <c r="Y971" s="65"/>
      <c r="Z971" s="65"/>
      <c r="AA971" s="65"/>
    </row>
    <row r="972" spans="1:27" x14ac:dyDescent="0.2">
      <c r="A972" s="74"/>
      <c r="B972" s="75"/>
      <c r="C972" s="75"/>
      <c r="D972" s="65"/>
      <c r="E972" s="65"/>
      <c r="F972" s="65"/>
      <c r="G972" s="65"/>
      <c r="H972" s="65"/>
      <c r="I972" s="65"/>
      <c r="J972" s="65"/>
      <c r="K972" s="65"/>
      <c r="L972" s="65"/>
      <c r="M972" s="65"/>
      <c r="N972" s="65"/>
      <c r="O972" s="65"/>
      <c r="P972" s="65"/>
      <c r="Q972" s="65"/>
      <c r="R972" s="65"/>
      <c r="S972" s="65"/>
      <c r="T972" s="65"/>
      <c r="U972" s="65"/>
      <c r="V972" s="65"/>
      <c r="W972" s="65"/>
      <c r="X972" s="65"/>
      <c r="Y972" s="65"/>
      <c r="Z972" s="65"/>
      <c r="AA972" s="65"/>
    </row>
    <row r="973" spans="1:27" x14ac:dyDescent="0.2">
      <c r="A973" s="74"/>
      <c r="B973" s="75"/>
      <c r="C973" s="75"/>
      <c r="D973" s="65"/>
      <c r="E973" s="65"/>
      <c r="F973" s="65"/>
      <c r="G973" s="65"/>
      <c r="H973" s="65"/>
      <c r="I973" s="65"/>
      <c r="J973" s="65"/>
      <c r="K973" s="65"/>
      <c r="L973" s="65"/>
      <c r="M973" s="65"/>
      <c r="N973" s="65"/>
      <c r="O973" s="65"/>
      <c r="P973" s="65"/>
      <c r="Q973" s="65"/>
      <c r="R973" s="65"/>
      <c r="S973" s="65"/>
      <c r="T973" s="65"/>
      <c r="U973" s="65"/>
      <c r="V973" s="65"/>
      <c r="W973" s="65"/>
      <c r="X973" s="65"/>
      <c r="Y973" s="65"/>
      <c r="Z973" s="65"/>
      <c r="AA973" s="65"/>
    </row>
    <row r="974" spans="1:27" x14ac:dyDescent="0.2">
      <c r="A974" s="74"/>
      <c r="B974" s="75"/>
      <c r="C974" s="75"/>
      <c r="D974" s="65"/>
      <c r="E974" s="65"/>
      <c r="F974" s="65"/>
      <c r="G974" s="65"/>
      <c r="H974" s="65"/>
      <c r="I974" s="65"/>
      <c r="J974" s="65"/>
      <c r="K974" s="65"/>
      <c r="L974" s="65"/>
      <c r="M974" s="65"/>
      <c r="N974" s="65"/>
      <c r="O974" s="65"/>
      <c r="P974" s="65"/>
      <c r="Q974" s="65"/>
      <c r="R974" s="65"/>
      <c r="S974" s="65"/>
      <c r="T974" s="65"/>
      <c r="U974" s="65"/>
      <c r="V974" s="65"/>
      <c r="W974" s="65"/>
      <c r="X974" s="65"/>
      <c r="Y974" s="65"/>
      <c r="Z974" s="65"/>
      <c r="AA974" s="65"/>
    </row>
    <row r="975" spans="1:27" x14ac:dyDescent="0.2">
      <c r="A975" s="74"/>
      <c r="B975" s="75"/>
      <c r="C975" s="75"/>
      <c r="D975" s="65"/>
      <c r="E975" s="65"/>
      <c r="F975" s="65"/>
      <c r="G975" s="65"/>
      <c r="H975" s="65"/>
      <c r="I975" s="65"/>
      <c r="J975" s="65"/>
      <c r="K975" s="65"/>
      <c r="L975" s="65"/>
      <c r="M975" s="65"/>
      <c r="N975" s="65"/>
      <c r="O975" s="65"/>
      <c r="P975" s="65"/>
      <c r="Q975" s="65"/>
      <c r="R975" s="65"/>
      <c r="S975" s="65"/>
      <c r="T975" s="65"/>
      <c r="U975" s="65"/>
      <c r="V975" s="65"/>
      <c r="W975" s="65"/>
      <c r="X975" s="65"/>
      <c r="Y975" s="65"/>
      <c r="Z975" s="65"/>
      <c r="AA975" s="65"/>
    </row>
    <row r="976" spans="1:27" x14ac:dyDescent="0.2">
      <c r="A976" s="74"/>
      <c r="B976" s="75"/>
      <c r="C976" s="75"/>
      <c r="D976" s="65"/>
      <c r="E976" s="65"/>
      <c r="F976" s="65"/>
      <c r="G976" s="65"/>
      <c r="H976" s="65"/>
      <c r="I976" s="65"/>
      <c r="J976" s="65"/>
      <c r="K976" s="65"/>
      <c r="L976" s="65"/>
      <c r="M976" s="65"/>
      <c r="N976" s="65"/>
      <c r="O976" s="65"/>
      <c r="P976" s="65"/>
      <c r="Q976" s="65"/>
      <c r="R976" s="65"/>
      <c r="S976" s="65"/>
      <c r="T976" s="65"/>
      <c r="U976" s="65"/>
      <c r="V976" s="65"/>
      <c r="W976" s="65"/>
      <c r="X976" s="65"/>
      <c r="Y976" s="65"/>
      <c r="Z976" s="65"/>
      <c r="AA976" s="65"/>
    </row>
    <row r="977" spans="1:27" x14ac:dyDescent="0.2">
      <c r="A977" s="74"/>
      <c r="B977" s="75"/>
      <c r="C977" s="75"/>
      <c r="D977" s="65"/>
      <c r="E977" s="65"/>
      <c r="F977" s="65"/>
      <c r="G977" s="65"/>
      <c r="H977" s="65"/>
      <c r="I977" s="65"/>
      <c r="J977" s="65"/>
      <c r="K977" s="65"/>
      <c r="L977" s="65"/>
      <c r="M977" s="65"/>
      <c r="N977" s="65"/>
      <c r="O977" s="65"/>
      <c r="P977" s="65"/>
      <c r="Q977" s="65"/>
      <c r="R977" s="65"/>
      <c r="S977" s="65"/>
      <c r="T977" s="65"/>
      <c r="U977" s="65"/>
      <c r="V977" s="65"/>
      <c r="W977" s="65"/>
      <c r="X977" s="65"/>
      <c r="Y977" s="65"/>
      <c r="Z977" s="65"/>
      <c r="AA977" s="65"/>
    </row>
    <row r="978" spans="1:27" x14ac:dyDescent="0.2">
      <c r="A978" s="74"/>
      <c r="B978" s="75"/>
      <c r="C978" s="75"/>
      <c r="D978" s="65"/>
      <c r="E978" s="65"/>
      <c r="F978" s="65"/>
      <c r="G978" s="65"/>
      <c r="H978" s="65"/>
      <c r="I978" s="65"/>
      <c r="J978" s="65"/>
      <c r="K978" s="65"/>
      <c r="L978" s="65"/>
      <c r="M978" s="65"/>
      <c r="N978" s="65"/>
      <c r="O978" s="65"/>
      <c r="P978" s="65"/>
      <c r="Q978" s="65"/>
      <c r="R978" s="65"/>
      <c r="S978" s="65"/>
      <c r="T978" s="65"/>
      <c r="U978" s="65"/>
      <c r="V978" s="65"/>
      <c r="W978" s="65"/>
      <c r="X978" s="65"/>
      <c r="Y978" s="65"/>
      <c r="Z978" s="65"/>
      <c r="AA978" s="65"/>
    </row>
    <row r="979" spans="1:27" x14ac:dyDescent="0.2">
      <c r="A979" s="74"/>
      <c r="B979" s="75"/>
      <c r="C979" s="75"/>
      <c r="D979" s="65"/>
      <c r="E979" s="65"/>
      <c r="F979" s="65"/>
      <c r="G979" s="65"/>
      <c r="H979" s="65"/>
      <c r="I979" s="65"/>
      <c r="J979" s="65"/>
      <c r="K979" s="65"/>
      <c r="L979" s="65"/>
      <c r="M979" s="65"/>
      <c r="N979" s="65"/>
      <c r="O979" s="65"/>
      <c r="P979" s="65"/>
      <c r="Q979" s="65"/>
      <c r="R979" s="65"/>
      <c r="S979" s="65"/>
      <c r="T979" s="65"/>
      <c r="U979" s="65"/>
      <c r="V979" s="65"/>
      <c r="W979" s="65"/>
      <c r="X979" s="65"/>
      <c r="Y979" s="65"/>
      <c r="Z979" s="65"/>
      <c r="AA979" s="65"/>
    </row>
    <row r="980" spans="1:27" x14ac:dyDescent="0.2">
      <c r="A980" s="74"/>
      <c r="B980" s="75"/>
      <c r="C980" s="75"/>
      <c r="D980" s="65"/>
      <c r="E980" s="65"/>
      <c r="F980" s="65"/>
      <c r="G980" s="65"/>
      <c r="H980" s="65"/>
      <c r="I980" s="65"/>
      <c r="J980" s="65"/>
      <c r="K980" s="65"/>
      <c r="L980" s="65"/>
      <c r="M980" s="65"/>
      <c r="N980" s="65"/>
      <c r="O980" s="65"/>
      <c r="P980" s="65"/>
      <c r="Q980" s="65"/>
      <c r="R980" s="65"/>
      <c r="S980" s="65"/>
      <c r="T980" s="65"/>
      <c r="U980" s="65"/>
      <c r="V980" s="65"/>
      <c r="W980" s="65"/>
      <c r="X980" s="65"/>
      <c r="Y980" s="65"/>
      <c r="Z980" s="65"/>
      <c r="AA980" s="65"/>
    </row>
    <row r="981" spans="1:27" x14ac:dyDescent="0.2">
      <c r="A981" s="74"/>
      <c r="B981" s="75"/>
      <c r="C981" s="75"/>
      <c r="D981" s="65"/>
      <c r="E981" s="65"/>
      <c r="F981" s="65"/>
      <c r="G981" s="65"/>
      <c r="H981" s="65"/>
      <c r="I981" s="65"/>
      <c r="J981" s="65"/>
      <c r="K981" s="65"/>
      <c r="L981" s="65"/>
      <c r="M981" s="65"/>
      <c r="N981" s="65"/>
      <c r="O981" s="65"/>
      <c r="P981" s="65"/>
      <c r="Q981" s="65"/>
      <c r="R981" s="65"/>
      <c r="S981" s="65"/>
      <c r="T981" s="65"/>
      <c r="U981" s="65"/>
      <c r="V981" s="65"/>
      <c r="W981" s="65"/>
      <c r="X981" s="65"/>
      <c r="Y981" s="65"/>
      <c r="Z981" s="65"/>
      <c r="AA981" s="65"/>
    </row>
    <row r="982" spans="1:27" x14ac:dyDescent="0.2">
      <c r="A982" s="74"/>
      <c r="B982" s="75"/>
      <c r="C982" s="75"/>
      <c r="D982" s="65"/>
      <c r="E982" s="65"/>
      <c r="F982" s="65"/>
      <c r="G982" s="65"/>
      <c r="H982" s="65"/>
      <c r="I982" s="65"/>
      <c r="J982" s="65"/>
      <c r="K982" s="65"/>
      <c r="L982" s="65"/>
      <c r="M982" s="65"/>
      <c r="N982" s="65"/>
      <c r="O982" s="65"/>
      <c r="P982" s="65"/>
      <c r="Q982" s="65"/>
      <c r="R982" s="65"/>
      <c r="S982" s="65"/>
      <c r="T982" s="65"/>
      <c r="U982" s="65"/>
      <c r="V982" s="65"/>
      <c r="W982" s="65"/>
      <c r="X982" s="65"/>
      <c r="Y982" s="65"/>
      <c r="Z982" s="65"/>
      <c r="AA982" s="65"/>
    </row>
    <row r="983" spans="1:27" x14ac:dyDescent="0.2">
      <c r="A983" s="74"/>
      <c r="B983" s="75"/>
      <c r="C983" s="75"/>
      <c r="D983" s="65"/>
      <c r="E983" s="65"/>
      <c r="F983" s="65"/>
      <c r="G983" s="65"/>
      <c r="H983" s="65"/>
      <c r="I983" s="65"/>
      <c r="J983" s="65"/>
      <c r="K983" s="65"/>
      <c r="L983" s="65"/>
      <c r="M983" s="65"/>
      <c r="N983" s="65"/>
      <c r="O983" s="65"/>
      <c r="P983" s="65"/>
      <c r="Q983" s="65"/>
      <c r="R983" s="65"/>
      <c r="S983" s="65"/>
      <c r="T983" s="65"/>
      <c r="U983" s="65"/>
      <c r="V983" s="65"/>
      <c r="W983" s="65"/>
      <c r="X983" s="65"/>
      <c r="Y983" s="65"/>
      <c r="Z983" s="65"/>
      <c r="AA983" s="65"/>
    </row>
    <row r="984" spans="1:27" x14ac:dyDescent="0.2">
      <c r="A984" s="74"/>
      <c r="B984" s="75"/>
      <c r="C984" s="75"/>
      <c r="D984" s="65"/>
      <c r="E984" s="65"/>
      <c r="F984" s="65"/>
      <c r="G984" s="65"/>
      <c r="H984" s="65"/>
      <c r="I984" s="65"/>
      <c r="J984" s="65"/>
      <c r="K984" s="65"/>
      <c r="L984" s="65"/>
      <c r="M984" s="65"/>
      <c r="N984" s="65"/>
      <c r="O984" s="65"/>
      <c r="P984" s="65"/>
      <c r="Q984" s="65"/>
      <c r="R984" s="65"/>
      <c r="S984" s="65"/>
      <c r="T984" s="65"/>
      <c r="U984" s="65"/>
      <c r="V984" s="65"/>
      <c r="W984" s="65"/>
      <c r="X984" s="65"/>
      <c r="Y984" s="65"/>
      <c r="Z984" s="65"/>
      <c r="AA984" s="65"/>
    </row>
    <row r="985" spans="1:27" x14ac:dyDescent="0.2">
      <c r="A985" s="74"/>
      <c r="B985" s="75"/>
      <c r="C985" s="75"/>
      <c r="D985" s="65"/>
      <c r="E985" s="65"/>
      <c r="F985" s="65"/>
      <c r="G985" s="65"/>
      <c r="H985" s="65"/>
      <c r="I985" s="65"/>
      <c r="J985" s="65"/>
      <c r="K985" s="65"/>
      <c r="L985" s="65"/>
      <c r="M985" s="65"/>
      <c r="N985" s="65"/>
      <c r="O985" s="65"/>
      <c r="P985" s="65"/>
      <c r="Q985" s="65"/>
      <c r="R985" s="65"/>
      <c r="S985" s="65"/>
      <c r="T985" s="65"/>
      <c r="U985" s="65"/>
      <c r="V985" s="65"/>
      <c r="W985" s="65"/>
      <c r="X985" s="65"/>
      <c r="Y985" s="65"/>
      <c r="Z985" s="65"/>
      <c r="AA985" s="65"/>
    </row>
    <row r="986" spans="1:27" x14ac:dyDescent="0.2">
      <c r="A986" s="74"/>
      <c r="B986" s="75"/>
      <c r="C986" s="75"/>
      <c r="D986" s="65"/>
      <c r="E986" s="65"/>
      <c r="F986" s="65"/>
      <c r="G986" s="65"/>
      <c r="H986" s="65"/>
      <c r="I986" s="65"/>
      <c r="J986" s="65"/>
      <c r="K986" s="65"/>
      <c r="L986" s="65"/>
      <c r="M986" s="65"/>
      <c r="N986" s="65"/>
      <c r="O986" s="65"/>
      <c r="P986" s="65"/>
      <c r="Q986" s="65"/>
      <c r="R986" s="65"/>
      <c r="S986" s="65"/>
      <c r="T986" s="65"/>
      <c r="U986" s="65"/>
      <c r="V986" s="65"/>
      <c r="W986" s="65"/>
      <c r="X986" s="65"/>
      <c r="Y986" s="65"/>
      <c r="Z986" s="65"/>
      <c r="AA986" s="65"/>
    </row>
    <row r="987" spans="1:27" x14ac:dyDescent="0.2">
      <c r="A987" s="74"/>
      <c r="B987" s="75"/>
      <c r="C987" s="75"/>
      <c r="D987" s="65"/>
      <c r="E987" s="65"/>
      <c r="F987" s="65"/>
      <c r="G987" s="65"/>
      <c r="H987" s="65"/>
      <c r="I987" s="65"/>
      <c r="J987" s="65"/>
      <c r="K987" s="65"/>
      <c r="L987" s="65"/>
      <c r="M987" s="65"/>
      <c r="N987" s="65"/>
      <c r="O987" s="65"/>
      <c r="P987" s="65"/>
      <c r="Q987" s="65"/>
      <c r="R987" s="65"/>
      <c r="S987" s="65"/>
      <c r="T987" s="65"/>
      <c r="U987" s="65"/>
      <c r="V987" s="65"/>
      <c r="W987" s="65"/>
      <c r="X987" s="65"/>
      <c r="Y987" s="65"/>
      <c r="Z987" s="65"/>
      <c r="AA987" s="65"/>
    </row>
    <row r="988" spans="1:27" x14ac:dyDescent="0.2">
      <c r="A988" s="74"/>
      <c r="B988" s="75"/>
      <c r="C988" s="75"/>
      <c r="D988" s="65"/>
      <c r="E988" s="65"/>
      <c r="F988" s="65"/>
      <c r="G988" s="65"/>
      <c r="H988" s="65"/>
      <c r="I988" s="65"/>
      <c r="J988" s="65"/>
      <c r="K988" s="65"/>
      <c r="L988" s="65"/>
      <c r="M988" s="65"/>
      <c r="N988" s="65"/>
      <c r="O988" s="65"/>
      <c r="P988" s="65"/>
      <c r="Q988" s="65"/>
      <c r="R988" s="65"/>
      <c r="S988" s="65"/>
      <c r="T988" s="65"/>
      <c r="U988" s="65"/>
      <c r="V988" s="65"/>
      <c r="W988" s="65"/>
      <c r="X988" s="65"/>
      <c r="Y988" s="65"/>
      <c r="Z988" s="65"/>
      <c r="AA988" s="65"/>
    </row>
    <row r="989" spans="1:27" x14ac:dyDescent="0.2">
      <c r="A989" s="74"/>
      <c r="B989" s="75"/>
      <c r="C989" s="75"/>
      <c r="D989" s="65"/>
      <c r="E989" s="65"/>
      <c r="F989" s="65"/>
      <c r="G989" s="65"/>
      <c r="H989" s="65"/>
      <c r="I989" s="65"/>
      <c r="J989" s="65"/>
      <c r="K989" s="65"/>
      <c r="L989" s="65"/>
      <c r="M989" s="65"/>
      <c r="N989" s="65"/>
      <c r="O989" s="65"/>
      <c r="P989" s="65"/>
      <c r="Q989" s="65"/>
      <c r="R989" s="65"/>
      <c r="S989" s="65"/>
      <c r="T989" s="65"/>
      <c r="U989" s="65"/>
      <c r="V989" s="65"/>
      <c r="W989" s="65"/>
      <c r="X989" s="65"/>
      <c r="Y989" s="65"/>
      <c r="Z989" s="65"/>
      <c r="AA989" s="65"/>
    </row>
    <row r="990" spans="1:27" x14ac:dyDescent="0.2">
      <c r="A990" s="74"/>
      <c r="B990" s="75"/>
      <c r="C990" s="75"/>
      <c r="D990" s="65"/>
      <c r="E990" s="65"/>
      <c r="F990" s="65"/>
      <c r="G990" s="65"/>
      <c r="H990" s="65"/>
      <c r="I990" s="65"/>
      <c r="J990" s="65"/>
      <c r="K990" s="65"/>
      <c r="L990" s="65"/>
      <c r="M990" s="65"/>
      <c r="N990" s="65"/>
      <c r="O990" s="65"/>
      <c r="P990" s="65"/>
      <c r="Q990" s="65"/>
      <c r="R990" s="65"/>
      <c r="S990" s="65"/>
      <c r="T990" s="65"/>
      <c r="U990" s="65"/>
      <c r="V990" s="65"/>
      <c r="W990" s="65"/>
      <c r="X990" s="65"/>
      <c r="Y990" s="65"/>
      <c r="Z990" s="65"/>
      <c r="AA990" s="65"/>
    </row>
    <row r="991" spans="1:27" x14ac:dyDescent="0.2">
      <c r="A991" s="74"/>
      <c r="B991" s="75"/>
      <c r="C991" s="75"/>
      <c r="D991" s="65"/>
      <c r="E991" s="65"/>
      <c r="F991" s="65"/>
      <c r="G991" s="65"/>
      <c r="H991" s="65"/>
      <c r="I991" s="65"/>
      <c r="J991" s="65"/>
      <c r="K991" s="65"/>
      <c r="L991" s="65"/>
      <c r="M991" s="65"/>
      <c r="N991" s="65"/>
      <c r="O991" s="65"/>
      <c r="P991" s="65"/>
      <c r="Q991" s="65"/>
      <c r="R991" s="65"/>
      <c r="S991" s="65"/>
      <c r="T991" s="65"/>
      <c r="U991" s="65"/>
      <c r="V991" s="65"/>
      <c r="W991" s="65"/>
      <c r="X991" s="65"/>
      <c r="Y991" s="65"/>
      <c r="Z991" s="65"/>
      <c r="AA991" s="65"/>
    </row>
    <row r="992" spans="1:27" x14ac:dyDescent="0.2">
      <c r="A992" s="74"/>
      <c r="B992" s="75"/>
      <c r="C992" s="75"/>
      <c r="D992" s="65"/>
      <c r="E992" s="65"/>
      <c r="F992" s="65"/>
      <c r="G992" s="65"/>
      <c r="H992" s="65"/>
      <c r="I992" s="65"/>
      <c r="J992" s="65"/>
      <c r="K992" s="65"/>
      <c r="L992" s="65"/>
      <c r="M992" s="65"/>
      <c r="N992" s="65"/>
      <c r="O992" s="65"/>
      <c r="P992" s="65"/>
      <c r="Q992" s="65"/>
      <c r="R992" s="65"/>
      <c r="S992" s="65"/>
      <c r="T992" s="65"/>
      <c r="U992" s="65"/>
      <c r="V992" s="65"/>
      <c r="W992" s="65"/>
      <c r="X992" s="65"/>
      <c r="Y992" s="65"/>
      <c r="Z992" s="65"/>
      <c r="AA992" s="65"/>
    </row>
    <row r="993" spans="1:27" x14ac:dyDescent="0.2">
      <c r="A993" s="74"/>
      <c r="B993" s="75"/>
      <c r="C993" s="75"/>
      <c r="D993" s="65"/>
      <c r="E993" s="65"/>
      <c r="F993" s="65"/>
      <c r="G993" s="65"/>
      <c r="H993" s="65"/>
      <c r="I993" s="65"/>
      <c r="J993" s="65"/>
      <c r="K993" s="65"/>
      <c r="L993" s="65"/>
      <c r="M993" s="65"/>
      <c r="N993" s="65"/>
      <c r="O993" s="65"/>
      <c r="P993" s="65"/>
      <c r="Q993" s="65"/>
      <c r="R993" s="65"/>
      <c r="S993" s="65"/>
      <c r="T993" s="65"/>
      <c r="U993" s="65"/>
      <c r="V993" s="65"/>
      <c r="W993" s="65"/>
      <c r="X993" s="65"/>
      <c r="Y993" s="65"/>
      <c r="Z993" s="65"/>
      <c r="AA993" s="65"/>
    </row>
    <row r="994" spans="1:27" x14ac:dyDescent="0.2">
      <c r="A994" s="74"/>
      <c r="B994" s="75"/>
      <c r="C994" s="75"/>
      <c r="D994" s="65"/>
      <c r="E994" s="65"/>
      <c r="F994" s="65"/>
      <c r="G994" s="65"/>
      <c r="H994" s="65"/>
      <c r="I994" s="65"/>
      <c r="J994" s="65"/>
      <c r="K994" s="65"/>
      <c r="L994" s="65"/>
      <c r="M994" s="65"/>
      <c r="N994" s="65"/>
      <c r="O994" s="65"/>
      <c r="P994" s="65"/>
      <c r="Q994" s="65"/>
      <c r="R994" s="65"/>
      <c r="S994" s="65"/>
      <c r="T994" s="65"/>
      <c r="U994" s="65"/>
      <c r="V994" s="65"/>
      <c r="W994" s="65"/>
      <c r="X994" s="65"/>
      <c r="Y994" s="65"/>
      <c r="Z994" s="65"/>
      <c r="AA994" s="65"/>
    </row>
    <row r="995" spans="1:27" x14ac:dyDescent="0.2">
      <c r="A995" s="74"/>
      <c r="B995" s="75"/>
      <c r="C995" s="75"/>
      <c r="D995" s="65"/>
      <c r="E995" s="65"/>
      <c r="F995" s="65"/>
      <c r="G995" s="65"/>
      <c r="H995" s="65"/>
      <c r="I995" s="65"/>
      <c r="J995" s="65"/>
      <c r="K995" s="65"/>
      <c r="L995" s="65"/>
      <c r="M995" s="65"/>
      <c r="N995" s="65"/>
      <c r="O995" s="65"/>
      <c r="P995" s="65"/>
      <c r="Q995" s="65"/>
      <c r="R995" s="65"/>
      <c r="S995" s="65"/>
      <c r="T995" s="65"/>
      <c r="U995" s="65"/>
      <c r="V995" s="65"/>
      <c r="W995" s="65"/>
      <c r="X995" s="65"/>
      <c r="Y995" s="65"/>
      <c r="Z995" s="65"/>
      <c r="AA995" s="65"/>
    </row>
    <row r="996" spans="1:27" x14ac:dyDescent="0.2">
      <c r="A996" s="74"/>
      <c r="B996" s="75"/>
      <c r="C996" s="75"/>
      <c r="D996" s="65"/>
      <c r="E996" s="65"/>
      <c r="F996" s="65"/>
      <c r="G996" s="65"/>
      <c r="H996" s="65"/>
      <c r="I996" s="65"/>
      <c r="J996" s="65"/>
      <c r="K996" s="65"/>
      <c r="L996" s="65"/>
      <c r="M996" s="65"/>
      <c r="N996" s="65"/>
      <c r="O996" s="65"/>
      <c r="P996" s="65"/>
      <c r="Q996" s="65"/>
      <c r="R996" s="65"/>
      <c r="S996" s="65"/>
      <c r="T996" s="65"/>
      <c r="U996" s="65"/>
      <c r="V996" s="65"/>
      <c r="W996" s="65"/>
      <c r="X996" s="65"/>
      <c r="Y996" s="65"/>
      <c r="Z996" s="65"/>
      <c r="AA996" s="65"/>
    </row>
    <row r="997" spans="1:27" x14ac:dyDescent="0.2">
      <c r="A997" s="74"/>
      <c r="B997" s="75"/>
      <c r="C997" s="75"/>
      <c r="D997" s="65"/>
      <c r="E997" s="65"/>
      <c r="F997" s="65"/>
      <c r="G997" s="65"/>
      <c r="H997" s="65"/>
      <c r="I997" s="65"/>
      <c r="J997" s="65"/>
      <c r="K997" s="65"/>
      <c r="L997" s="65"/>
      <c r="M997" s="65"/>
      <c r="N997" s="65"/>
      <c r="O997" s="65"/>
      <c r="P997" s="65"/>
      <c r="Q997" s="65"/>
      <c r="R997" s="65"/>
      <c r="S997" s="65"/>
      <c r="T997" s="65"/>
      <c r="U997" s="65"/>
      <c r="V997" s="65"/>
      <c r="W997" s="65"/>
      <c r="X997" s="65"/>
      <c r="Y997" s="65"/>
      <c r="Z997" s="65"/>
      <c r="AA997" s="65"/>
    </row>
    <row r="998" spans="1:27" x14ac:dyDescent="0.2">
      <c r="A998" s="74"/>
      <c r="B998" s="75"/>
      <c r="C998" s="75"/>
      <c r="D998" s="65"/>
      <c r="E998" s="65"/>
      <c r="F998" s="65"/>
      <c r="G998" s="65"/>
      <c r="H998" s="65"/>
      <c r="I998" s="65"/>
      <c r="J998" s="65"/>
      <c r="K998" s="65"/>
      <c r="L998" s="65"/>
      <c r="M998" s="65"/>
      <c r="N998" s="65"/>
      <c r="O998" s="65"/>
      <c r="P998" s="65"/>
      <c r="Q998" s="65"/>
      <c r="R998" s="65"/>
      <c r="S998" s="65"/>
      <c r="T998" s="65"/>
      <c r="U998" s="65"/>
      <c r="V998" s="65"/>
      <c r="W998" s="65"/>
      <c r="X998" s="65"/>
      <c r="Y998" s="65"/>
      <c r="Z998" s="65"/>
      <c r="AA998" s="65"/>
    </row>
    <row r="999" spans="1:27" x14ac:dyDescent="0.2">
      <c r="A999" s="74"/>
      <c r="B999" s="75"/>
      <c r="C999" s="75"/>
      <c r="D999" s="65"/>
      <c r="E999" s="65"/>
      <c r="F999" s="65"/>
      <c r="G999" s="65"/>
      <c r="H999" s="65"/>
      <c r="I999" s="65"/>
      <c r="J999" s="65"/>
      <c r="K999" s="65"/>
      <c r="L999" s="65"/>
      <c r="M999" s="65"/>
      <c r="N999" s="65"/>
      <c r="O999" s="65"/>
      <c r="P999" s="65"/>
      <c r="Q999" s="65"/>
      <c r="R999" s="65"/>
      <c r="S999" s="65"/>
      <c r="T999" s="65"/>
      <c r="U999" s="65"/>
      <c r="V999" s="65"/>
      <c r="W999" s="65"/>
      <c r="X999" s="65"/>
      <c r="Y999" s="65"/>
      <c r="Z999" s="65"/>
      <c r="AA999" s="65"/>
    </row>
    <row r="1000" spans="1:27" x14ac:dyDescent="0.2">
      <c r="A1000" s="74"/>
      <c r="B1000" s="75"/>
      <c r="C1000" s="75"/>
      <c r="D1000" s="65"/>
      <c r="E1000" s="65"/>
      <c r="F1000" s="65"/>
      <c r="G1000" s="65"/>
      <c r="H1000" s="65"/>
      <c r="I1000" s="65"/>
      <c r="J1000" s="65"/>
      <c r="K1000" s="65"/>
      <c r="L1000" s="65"/>
      <c r="M1000" s="65"/>
      <c r="N1000" s="65"/>
      <c r="O1000" s="65"/>
      <c r="P1000" s="65"/>
      <c r="Q1000" s="65"/>
      <c r="R1000" s="65"/>
      <c r="S1000" s="65"/>
      <c r="T1000" s="65"/>
      <c r="U1000" s="65"/>
      <c r="V1000" s="65"/>
      <c r="W1000" s="65"/>
      <c r="X1000" s="65"/>
      <c r="Y1000" s="65"/>
      <c r="Z1000" s="65"/>
      <c r="AA1000" s="65"/>
    </row>
    <row r="1001" spans="1:27" x14ac:dyDescent="0.2">
      <c r="A1001" s="74"/>
      <c r="B1001" s="75"/>
      <c r="C1001" s="75"/>
      <c r="D1001" s="65"/>
      <c r="E1001" s="65"/>
      <c r="F1001" s="65"/>
      <c r="G1001" s="65"/>
      <c r="H1001" s="65"/>
      <c r="I1001" s="65"/>
      <c r="J1001" s="65"/>
      <c r="K1001" s="65"/>
      <c r="L1001" s="65"/>
      <c r="M1001" s="65"/>
      <c r="N1001" s="65"/>
      <c r="O1001" s="65"/>
      <c r="P1001" s="65"/>
      <c r="Q1001" s="65"/>
      <c r="R1001" s="65"/>
      <c r="S1001" s="65"/>
      <c r="T1001" s="65"/>
      <c r="U1001" s="65"/>
      <c r="V1001" s="65"/>
      <c r="W1001" s="65"/>
      <c r="X1001" s="65"/>
      <c r="Y1001" s="65"/>
      <c r="Z1001" s="65"/>
      <c r="AA1001" s="65"/>
    </row>
    <row r="1002" spans="1:27" x14ac:dyDescent="0.2">
      <c r="A1002" s="74"/>
      <c r="B1002" s="75"/>
      <c r="C1002" s="75"/>
      <c r="D1002" s="65"/>
      <c r="E1002" s="65"/>
      <c r="F1002" s="65"/>
      <c r="G1002" s="65"/>
      <c r="H1002" s="65"/>
      <c r="I1002" s="65"/>
      <c r="J1002" s="65"/>
      <c r="K1002" s="65"/>
      <c r="L1002" s="65"/>
      <c r="M1002" s="65"/>
      <c r="N1002" s="65"/>
      <c r="O1002" s="65"/>
      <c r="P1002" s="65"/>
      <c r="Q1002" s="65"/>
      <c r="R1002" s="65"/>
      <c r="S1002" s="65"/>
      <c r="T1002" s="65"/>
      <c r="U1002" s="65"/>
      <c r="V1002" s="65"/>
      <c r="W1002" s="65"/>
      <c r="X1002" s="65"/>
      <c r="Y1002" s="65"/>
      <c r="Z1002" s="65"/>
      <c r="AA1002" s="65"/>
    </row>
    <row r="1003" spans="1:27" x14ac:dyDescent="0.2">
      <c r="A1003" s="74"/>
      <c r="B1003" s="75"/>
      <c r="C1003" s="75"/>
      <c r="D1003" s="65"/>
      <c r="E1003" s="65"/>
      <c r="F1003" s="65"/>
      <c r="G1003" s="65"/>
      <c r="H1003" s="65"/>
      <c r="I1003" s="65"/>
      <c r="J1003" s="65"/>
      <c r="K1003" s="65"/>
      <c r="L1003" s="65"/>
      <c r="M1003" s="65"/>
      <c r="N1003" s="65"/>
      <c r="O1003" s="65"/>
      <c r="P1003" s="65"/>
      <c r="Q1003" s="65"/>
      <c r="R1003" s="65"/>
      <c r="S1003" s="65"/>
      <c r="T1003" s="65"/>
      <c r="U1003" s="65"/>
      <c r="V1003" s="65"/>
      <c r="W1003" s="65"/>
      <c r="X1003" s="65"/>
      <c r="Y1003" s="65"/>
      <c r="Z1003" s="65"/>
      <c r="AA1003" s="65"/>
    </row>
    <row r="1004" spans="1:27" x14ac:dyDescent="0.2">
      <c r="A1004" s="74"/>
      <c r="B1004" s="75"/>
      <c r="C1004" s="75"/>
      <c r="D1004" s="65"/>
      <c r="E1004" s="65"/>
      <c r="F1004" s="65"/>
      <c r="G1004" s="65"/>
      <c r="H1004" s="65"/>
      <c r="I1004" s="65"/>
      <c r="J1004" s="65"/>
      <c r="K1004" s="65"/>
      <c r="L1004" s="65"/>
      <c r="M1004" s="65"/>
      <c r="N1004" s="65"/>
      <c r="O1004" s="65"/>
      <c r="P1004" s="65"/>
      <c r="Q1004" s="65"/>
      <c r="R1004" s="65"/>
      <c r="S1004" s="65"/>
      <c r="T1004" s="65"/>
      <c r="U1004" s="65"/>
      <c r="V1004" s="65"/>
      <c r="W1004" s="65"/>
      <c r="X1004" s="65"/>
      <c r="Y1004" s="65"/>
      <c r="Z1004" s="65"/>
      <c r="AA1004" s="65"/>
    </row>
    <row r="1005" spans="1:27" x14ac:dyDescent="0.2">
      <c r="A1005" s="74"/>
      <c r="B1005" s="75"/>
      <c r="C1005" s="75"/>
      <c r="D1005" s="65"/>
      <c r="E1005" s="65"/>
      <c r="F1005" s="65"/>
      <c r="G1005" s="65"/>
      <c r="H1005" s="65"/>
      <c r="I1005" s="65"/>
      <c r="J1005" s="65"/>
      <c r="K1005" s="65"/>
      <c r="L1005" s="65"/>
      <c r="M1005" s="65"/>
      <c r="N1005" s="65"/>
      <c r="O1005" s="65"/>
      <c r="P1005" s="65"/>
      <c r="Q1005" s="65"/>
      <c r="R1005" s="65"/>
      <c r="S1005" s="65"/>
      <c r="T1005" s="65"/>
      <c r="U1005" s="65"/>
      <c r="V1005" s="65"/>
      <c r="W1005" s="65"/>
      <c r="X1005" s="65"/>
      <c r="Y1005" s="65"/>
      <c r="Z1005" s="65"/>
      <c r="AA1005" s="65"/>
    </row>
    <row r="1006" spans="1:27" x14ac:dyDescent="0.2">
      <c r="A1006" s="74"/>
      <c r="B1006" s="75"/>
      <c r="C1006" s="75"/>
      <c r="D1006" s="65"/>
      <c r="E1006" s="65"/>
      <c r="F1006" s="65"/>
      <c r="G1006" s="65"/>
      <c r="H1006" s="65"/>
      <c r="I1006" s="65"/>
      <c r="J1006" s="65"/>
      <c r="K1006" s="65"/>
      <c r="L1006" s="65"/>
      <c r="M1006" s="65"/>
      <c r="N1006" s="65"/>
      <c r="O1006" s="65"/>
      <c r="P1006" s="65"/>
      <c r="Q1006" s="65"/>
      <c r="R1006" s="65"/>
      <c r="S1006" s="65"/>
      <c r="T1006" s="65"/>
      <c r="U1006" s="65"/>
      <c r="V1006" s="65"/>
      <c r="W1006" s="65"/>
      <c r="X1006" s="65"/>
      <c r="Y1006" s="65"/>
      <c r="Z1006" s="65"/>
      <c r="AA1006" s="65"/>
    </row>
    <row r="1007" spans="1:27" x14ac:dyDescent="0.2">
      <c r="A1007" s="74"/>
      <c r="B1007" s="75"/>
      <c r="C1007" s="75"/>
      <c r="D1007" s="65"/>
      <c r="E1007" s="65"/>
      <c r="F1007" s="65"/>
      <c r="G1007" s="65"/>
      <c r="H1007" s="65"/>
      <c r="I1007" s="65"/>
      <c r="J1007" s="65"/>
      <c r="K1007" s="65"/>
      <c r="L1007" s="65"/>
      <c r="M1007" s="65"/>
      <c r="N1007" s="65"/>
      <c r="O1007" s="65"/>
      <c r="P1007" s="65"/>
      <c r="Q1007" s="65"/>
      <c r="R1007" s="65"/>
      <c r="S1007" s="65"/>
      <c r="T1007" s="65"/>
      <c r="U1007" s="65"/>
      <c r="V1007" s="65"/>
      <c r="W1007" s="65"/>
      <c r="X1007" s="65"/>
      <c r="Y1007" s="65"/>
      <c r="Z1007" s="65"/>
      <c r="AA1007" s="65"/>
    </row>
    <row r="1008" spans="1:27" x14ac:dyDescent="0.2">
      <c r="A1008" s="74"/>
      <c r="B1008" s="75"/>
      <c r="C1008" s="75"/>
      <c r="D1008" s="65"/>
      <c r="E1008" s="65"/>
      <c r="F1008" s="65"/>
      <c r="G1008" s="65"/>
      <c r="H1008" s="65"/>
      <c r="I1008" s="65"/>
      <c r="J1008" s="65"/>
      <c r="K1008" s="65"/>
      <c r="L1008" s="65"/>
      <c r="M1008" s="65"/>
      <c r="N1008" s="65"/>
      <c r="O1008" s="65"/>
      <c r="P1008" s="65"/>
      <c r="Q1008" s="65"/>
      <c r="R1008" s="65"/>
      <c r="S1008" s="65"/>
      <c r="T1008" s="65"/>
      <c r="U1008" s="65"/>
      <c r="V1008" s="65"/>
      <c r="W1008" s="65"/>
      <c r="X1008" s="65"/>
      <c r="Y1008" s="65"/>
      <c r="Z1008" s="65"/>
      <c r="AA1008" s="65"/>
    </row>
    <row r="1009" spans="1:27" x14ac:dyDescent="0.2">
      <c r="A1009" s="74"/>
      <c r="B1009" s="75"/>
      <c r="C1009" s="75"/>
      <c r="D1009" s="65"/>
      <c r="E1009" s="65"/>
      <c r="F1009" s="65"/>
      <c r="G1009" s="65"/>
      <c r="H1009" s="65"/>
      <c r="I1009" s="65"/>
      <c r="J1009" s="65"/>
      <c r="K1009" s="65"/>
      <c r="L1009" s="65"/>
      <c r="M1009" s="65"/>
      <c r="N1009" s="65"/>
      <c r="O1009" s="65"/>
      <c r="P1009" s="65"/>
      <c r="Q1009" s="65"/>
      <c r="R1009" s="65"/>
      <c r="S1009" s="65"/>
      <c r="T1009" s="65"/>
      <c r="U1009" s="65"/>
      <c r="V1009" s="65"/>
      <c r="W1009" s="65"/>
      <c r="X1009" s="65"/>
      <c r="Y1009" s="65"/>
      <c r="Z1009" s="65"/>
      <c r="AA1009" s="65"/>
    </row>
    <row r="1010" spans="1:27" x14ac:dyDescent="0.2">
      <c r="A1010" s="74"/>
      <c r="B1010" s="75"/>
      <c r="C1010" s="75"/>
      <c r="D1010" s="65"/>
      <c r="E1010" s="65"/>
      <c r="F1010" s="65"/>
      <c r="G1010" s="65"/>
      <c r="H1010" s="65"/>
      <c r="I1010" s="65"/>
      <c r="J1010" s="65"/>
      <c r="K1010" s="65"/>
      <c r="L1010" s="65"/>
      <c r="M1010" s="65"/>
      <c r="N1010" s="65"/>
      <c r="O1010" s="65"/>
      <c r="P1010" s="65"/>
      <c r="Q1010" s="65"/>
      <c r="R1010" s="65"/>
      <c r="S1010" s="65"/>
      <c r="T1010" s="65"/>
      <c r="U1010" s="65"/>
      <c r="V1010" s="65"/>
      <c r="W1010" s="65"/>
      <c r="X1010" s="65"/>
      <c r="Y1010" s="65"/>
      <c r="Z1010" s="65"/>
      <c r="AA1010" s="65"/>
    </row>
    <row r="1011" spans="1:27" x14ac:dyDescent="0.2">
      <c r="A1011" s="74"/>
      <c r="B1011" s="75"/>
      <c r="C1011" s="75"/>
      <c r="D1011" s="65"/>
      <c r="E1011" s="65"/>
      <c r="F1011" s="65"/>
      <c r="G1011" s="65"/>
      <c r="H1011" s="65"/>
      <c r="I1011" s="65"/>
      <c r="J1011" s="65"/>
      <c r="K1011" s="65"/>
      <c r="L1011" s="65"/>
      <c r="M1011" s="65"/>
      <c r="N1011" s="65"/>
      <c r="O1011" s="65"/>
      <c r="P1011" s="65"/>
      <c r="Q1011" s="65"/>
      <c r="R1011" s="65"/>
      <c r="S1011" s="65"/>
      <c r="T1011" s="65"/>
      <c r="U1011" s="65"/>
      <c r="V1011" s="65"/>
      <c r="W1011" s="65"/>
      <c r="X1011" s="65"/>
      <c r="Y1011" s="65"/>
      <c r="Z1011" s="65"/>
      <c r="AA1011" s="65"/>
    </row>
    <row r="1012" spans="1:27" x14ac:dyDescent="0.2">
      <c r="A1012" s="74"/>
      <c r="B1012" s="75"/>
      <c r="C1012" s="75"/>
      <c r="D1012" s="65"/>
      <c r="E1012" s="65"/>
      <c r="F1012" s="65"/>
      <c r="G1012" s="65"/>
      <c r="H1012" s="65"/>
      <c r="I1012" s="65"/>
      <c r="J1012" s="65"/>
      <c r="K1012" s="65"/>
      <c r="L1012" s="65"/>
      <c r="M1012" s="65"/>
      <c r="N1012" s="65"/>
      <c r="O1012" s="65"/>
      <c r="P1012" s="65"/>
      <c r="Q1012" s="65"/>
      <c r="R1012" s="65"/>
      <c r="S1012" s="65"/>
      <c r="T1012" s="65"/>
      <c r="U1012" s="65"/>
      <c r="V1012" s="65"/>
      <c r="W1012" s="65"/>
      <c r="X1012" s="65"/>
      <c r="Y1012" s="65"/>
      <c r="Z1012" s="65"/>
      <c r="AA1012" s="65"/>
    </row>
    <row r="1013" spans="1:27" x14ac:dyDescent="0.2">
      <c r="A1013" s="74"/>
      <c r="B1013" s="75"/>
      <c r="C1013" s="75"/>
      <c r="D1013" s="65"/>
      <c r="E1013" s="65"/>
      <c r="F1013" s="65"/>
      <c r="G1013" s="65"/>
      <c r="H1013" s="65"/>
      <c r="I1013" s="65"/>
      <c r="J1013" s="65"/>
      <c r="K1013" s="65"/>
      <c r="L1013" s="65"/>
      <c r="M1013" s="65"/>
      <c r="N1013" s="65"/>
      <c r="O1013" s="65"/>
      <c r="P1013" s="65"/>
      <c r="Q1013" s="65"/>
      <c r="R1013" s="65"/>
      <c r="S1013" s="65"/>
      <c r="T1013" s="65"/>
      <c r="U1013" s="65"/>
      <c r="V1013" s="65"/>
      <c r="W1013" s="65"/>
      <c r="X1013" s="65"/>
      <c r="Y1013" s="65"/>
      <c r="Z1013" s="65"/>
      <c r="AA1013" s="65"/>
    </row>
    <row r="1014" spans="1:27" x14ac:dyDescent="0.2">
      <c r="A1014" s="74"/>
      <c r="B1014" s="75"/>
      <c r="C1014" s="75"/>
      <c r="D1014" s="65"/>
      <c r="E1014" s="65"/>
      <c r="F1014" s="65"/>
      <c r="G1014" s="65"/>
      <c r="H1014" s="65"/>
      <c r="I1014" s="65"/>
      <c r="J1014" s="65"/>
      <c r="K1014" s="65"/>
      <c r="L1014" s="65"/>
      <c r="M1014" s="65"/>
      <c r="N1014" s="65"/>
      <c r="O1014" s="65"/>
      <c r="P1014" s="65"/>
      <c r="Q1014" s="65"/>
      <c r="R1014" s="65"/>
      <c r="S1014" s="65"/>
      <c r="T1014" s="65"/>
      <c r="U1014" s="65"/>
      <c r="V1014" s="65"/>
      <c r="W1014" s="65"/>
      <c r="X1014" s="65"/>
      <c r="Y1014" s="65"/>
      <c r="Z1014" s="65"/>
      <c r="AA1014" s="65"/>
    </row>
    <row r="1015" spans="1:27" x14ac:dyDescent="0.2">
      <c r="A1015" s="74"/>
      <c r="B1015" s="75"/>
      <c r="C1015" s="75"/>
      <c r="D1015" s="65"/>
      <c r="E1015" s="65"/>
      <c r="F1015" s="65"/>
      <c r="G1015" s="65"/>
      <c r="H1015" s="65"/>
      <c r="I1015" s="65"/>
      <c r="J1015" s="65"/>
      <c r="K1015" s="65"/>
      <c r="L1015" s="65"/>
      <c r="M1015" s="65"/>
      <c r="N1015" s="65"/>
      <c r="O1015" s="65"/>
      <c r="P1015" s="65"/>
      <c r="Q1015" s="65"/>
      <c r="R1015" s="65"/>
      <c r="S1015" s="65"/>
      <c r="T1015" s="65"/>
      <c r="U1015" s="65"/>
      <c r="V1015" s="65"/>
      <c r="W1015" s="65"/>
      <c r="X1015" s="65"/>
      <c r="Y1015" s="65"/>
      <c r="Z1015" s="65"/>
      <c r="AA1015" s="65"/>
    </row>
    <row r="1016" spans="1:27" x14ac:dyDescent="0.2">
      <c r="A1016" s="74"/>
      <c r="B1016" s="75"/>
      <c r="C1016" s="75"/>
      <c r="D1016" s="65"/>
      <c r="E1016" s="65"/>
      <c r="F1016" s="65"/>
      <c r="G1016" s="65"/>
      <c r="H1016" s="65"/>
      <c r="I1016" s="65"/>
      <c r="J1016" s="65"/>
      <c r="K1016" s="65"/>
      <c r="L1016" s="65"/>
      <c r="M1016" s="65"/>
      <c r="N1016" s="65"/>
      <c r="O1016" s="65"/>
      <c r="P1016" s="65"/>
      <c r="Q1016" s="65"/>
      <c r="R1016" s="65"/>
      <c r="S1016" s="65"/>
      <c r="T1016" s="65"/>
      <c r="U1016" s="65"/>
      <c r="V1016" s="65"/>
      <c r="W1016" s="65"/>
      <c r="X1016" s="65"/>
      <c r="Y1016" s="65"/>
      <c r="Z1016" s="65"/>
      <c r="AA1016" s="65"/>
    </row>
    <row r="1017" spans="1:27" x14ac:dyDescent="0.2">
      <c r="A1017" s="74"/>
      <c r="B1017" s="75"/>
      <c r="C1017" s="75"/>
      <c r="D1017" s="65"/>
      <c r="E1017" s="65"/>
      <c r="F1017" s="65"/>
      <c r="G1017" s="65"/>
      <c r="H1017" s="65"/>
      <c r="I1017" s="65"/>
      <c r="J1017" s="65"/>
      <c r="K1017" s="65"/>
      <c r="L1017" s="65"/>
      <c r="M1017" s="65"/>
      <c r="N1017" s="65"/>
      <c r="O1017" s="65"/>
      <c r="P1017" s="65"/>
      <c r="Q1017" s="65"/>
      <c r="R1017" s="65"/>
      <c r="S1017" s="65"/>
      <c r="T1017" s="65"/>
      <c r="U1017" s="65"/>
      <c r="V1017" s="65"/>
      <c r="W1017" s="65"/>
      <c r="X1017" s="65"/>
      <c r="Y1017" s="65"/>
      <c r="Z1017" s="65"/>
      <c r="AA1017" s="65"/>
    </row>
    <row r="1018" spans="1:27" x14ac:dyDescent="0.2">
      <c r="A1018" s="74"/>
      <c r="B1018" s="75"/>
      <c r="C1018" s="75"/>
      <c r="D1018" s="65"/>
      <c r="E1018" s="65"/>
      <c r="F1018" s="65"/>
      <c r="G1018" s="65"/>
      <c r="H1018" s="65"/>
      <c r="I1018" s="65"/>
      <c r="J1018" s="65"/>
      <c r="K1018" s="65"/>
      <c r="L1018" s="65"/>
      <c r="M1018" s="65"/>
      <c r="N1018" s="65"/>
      <c r="O1018" s="65"/>
      <c r="P1018" s="65"/>
      <c r="Q1018" s="65"/>
      <c r="R1018" s="65"/>
      <c r="S1018" s="65"/>
      <c r="T1018" s="65"/>
      <c r="U1018" s="65"/>
      <c r="V1018" s="65"/>
      <c r="W1018" s="65"/>
      <c r="X1018" s="65"/>
      <c r="Y1018" s="65"/>
      <c r="Z1018" s="65"/>
      <c r="AA1018" s="65"/>
    </row>
    <row r="1019" spans="1:27" x14ac:dyDescent="0.2">
      <c r="A1019" s="74"/>
      <c r="B1019" s="75"/>
      <c r="C1019" s="75"/>
      <c r="D1019" s="65"/>
      <c r="E1019" s="65"/>
      <c r="F1019" s="65"/>
      <c r="G1019" s="65"/>
      <c r="H1019" s="65"/>
      <c r="I1019" s="65"/>
      <c r="J1019" s="65"/>
      <c r="K1019" s="65"/>
      <c r="L1019" s="65"/>
      <c r="M1019" s="65"/>
      <c r="N1019" s="65"/>
      <c r="O1019" s="65"/>
      <c r="P1019" s="65"/>
      <c r="Q1019" s="65"/>
      <c r="R1019" s="65"/>
      <c r="S1019" s="65"/>
      <c r="T1019" s="65"/>
      <c r="U1019" s="65"/>
      <c r="V1019" s="65"/>
      <c r="W1019" s="65"/>
      <c r="X1019" s="65"/>
      <c r="Y1019" s="65"/>
      <c r="Z1019" s="65"/>
      <c r="AA1019" s="65"/>
    </row>
    <row r="1020" spans="1:27" x14ac:dyDescent="0.2">
      <c r="A1020" s="74"/>
      <c r="B1020" s="75"/>
      <c r="C1020" s="75"/>
      <c r="D1020" s="65"/>
      <c r="E1020" s="65"/>
      <c r="F1020" s="65"/>
      <c r="G1020" s="65"/>
      <c r="H1020" s="65"/>
      <c r="I1020" s="65"/>
      <c r="J1020" s="65"/>
      <c r="K1020" s="65"/>
      <c r="L1020" s="65"/>
      <c r="M1020" s="65"/>
      <c r="N1020" s="65"/>
      <c r="O1020" s="65"/>
      <c r="P1020" s="65"/>
      <c r="Q1020" s="65"/>
      <c r="R1020" s="65"/>
      <c r="S1020" s="65"/>
      <c r="T1020" s="65"/>
      <c r="U1020" s="65"/>
      <c r="V1020" s="65"/>
      <c r="W1020" s="65"/>
      <c r="X1020" s="65"/>
      <c r="Y1020" s="65"/>
      <c r="Z1020" s="65"/>
      <c r="AA1020" s="65"/>
    </row>
    <row r="1021" spans="1:27" x14ac:dyDescent="0.2">
      <c r="A1021" s="74"/>
      <c r="B1021" s="75"/>
      <c r="C1021" s="75"/>
      <c r="D1021" s="65"/>
      <c r="E1021" s="65"/>
      <c r="F1021" s="65"/>
      <c r="G1021" s="65"/>
      <c r="H1021" s="65"/>
      <c r="I1021" s="65"/>
      <c r="J1021" s="65"/>
      <c r="K1021" s="65"/>
      <c r="L1021" s="65"/>
      <c r="M1021" s="65"/>
      <c r="N1021" s="65"/>
      <c r="O1021" s="65"/>
      <c r="P1021" s="65"/>
      <c r="Q1021" s="65"/>
      <c r="R1021" s="65"/>
      <c r="S1021" s="65"/>
      <c r="T1021" s="65"/>
      <c r="U1021" s="65"/>
      <c r="V1021" s="65"/>
      <c r="W1021" s="65"/>
      <c r="X1021" s="65"/>
      <c r="Y1021" s="65"/>
      <c r="Z1021" s="65"/>
      <c r="AA1021" s="65"/>
    </row>
    <row r="1022" spans="1:27" x14ac:dyDescent="0.2">
      <c r="A1022" s="74"/>
      <c r="B1022" s="75"/>
      <c r="C1022" s="75"/>
      <c r="D1022" s="65"/>
      <c r="E1022" s="65"/>
      <c r="F1022" s="65"/>
      <c r="G1022" s="65"/>
      <c r="H1022" s="65"/>
      <c r="I1022" s="65"/>
      <c r="J1022" s="65"/>
      <c r="K1022" s="65"/>
      <c r="L1022" s="65"/>
      <c r="M1022" s="65"/>
      <c r="N1022" s="65"/>
      <c r="O1022" s="65"/>
      <c r="P1022" s="65"/>
      <c r="Q1022" s="65"/>
      <c r="R1022" s="65"/>
      <c r="S1022" s="65"/>
      <c r="T1022" s="65"/>
      <c r="U1022" s="65"/>
      <c r="V1022" s="65"/>
      <c r="W1022" s="65"/>
      <c r="X1022" s="65"/>
      <c r="Y1022" s="65"/>
      <c r="Z1022" s="65"/>
      <c r="AA1022" s="65"/>
    </row>
    <row r="1023" spans="1:27" x14ac:dyDescent="0.2">
      <c r="A1023" s="74"/>
      <c r="B1023" s="75"/>
      <c r="C1023" s="75"/>
      <c r="D1023" s="65"/>
      <c r="E1023" s="65"/>
      <c r="F1023" s="65"/>
      <c r="G1023" s="65"/>
      <c r="H1023" s="65"/>
      <c r="I1023" s="65"/>
      <c r="J1023" s="65"/>
      <c r="K1023" s="65"/>
      <c r="L1023" s="65"/>
      <c r="M1023" s="65"/>
      <c r="N1023" s="65"/>
      <c r="O1023" s="65"/>
      <c r="P1023" s="65"/>
      <c r="Q1023" s="65"/>
      <c r="R1023" s="65"/>
      <c r="S1023" s="65"/>
      <c r="T1023" s="65"/>
      <c r="U1023" s="65"/>
      <c r="V1023" s="65"/>
      <c r="W1023" s="65"/>
      <c r="X1023" s="65"/>
      <c r="Y1023" s="65"/>
      <c r="Z1023" s="65"/>
      <c r="AA1023" s="65"/>
    </row>
    <row r="1024" spans="1:27" x14ac:dyDescent="0.2">
      <c r="A1024" s="74"/>
      <c r="B1024" s="75"/>
      <c r="C1024" s="75"/>
      <c r="D1024" s="65"/>
      <c r="E1024" s="65"/>
      <c r="F1024" s="65"/>
      <c r="G1024" s="65"/>
      <c r="H1024" s="65"/>
      <c r="I1024" s="65"/>
      <c r="J1024" s="65"/>
      <c r="K1024" s="65"/>
      <c r="L1024" s="65"/>
      <c r="M1024" s="65"/>
      <c r="N1024" s="65"/>
      <c r="O1024" s="65"/>
      <c r="P1024" s="65"/>
      <c r="Q1024" s="65"/>
      <c r="R1024" s="65"/>
      <c r="S1024" s="65"/>
      <c r="T1024" s="65"/>
      <c r="U1024" s="65"/>
      <c r="V1024" s="65"/>
      <c r="W1024" s="65"/>
      <c r="X1024" s="65"/>
      <c r="Y1024" s="65"/>
      <c r="Z1024" s="65"/>
      <c r="AA1024" s="65"/>
    </row>
    <row r="1025" spans="1:27" x14ac:dyDescent="0.2">
      <c r="A1025" s="74"/>
      <c r="B1025" s="75"/>
      <c r="C1025" s="75"/>
      <c r="D1025" s="65"/>
      <c r="E1025" s="65"/>
      <c r="F1025" s="65"/>
      <c r="G1025" s="65"/>
      <c r="H1025" s="65"/>
      <c r="I1025" s="65"/>
      <c r="J1025" s="65"/>
      <c r="K1025" s="65"/>
      <c r="L1025" s="65"/>
      <c r="M1025" s="65"/>
      <c r="N1025" s="65"/>
      <c r="O1025" s="65"/>
      <c r="P1025" s="65"/>
      <c r="Q1025" s="65"/>
      <c r="R1025" s="65"/>
      <c r="S1025" s="65"/>
      <c r="T1025" s="65"/>
      <c r="U1025" s="65"/>
      <c r="V1025" s="65"/>
      <c r="W1025" s="65"/>
      <c r="X1025" s="65"/>
      <c r="Y1025" s="65"/>
      <c r="Z1025" s="65"/>
      <c r="AA1025" s="65"/>
    </row>
    <row r="1026" spans="1:27" x14ac:dyDescent="0.2">
      <c r="A1026" s="74"/>
      <c r="B1026" s="75"/>
      <c r="C1026" s="75"/>
      <c r="D1026" s="65"/>
      <c r="E1026" s="65"/>
      <c r="F1026" s="65"/>
      <c r="G1026" s="65"/>
      <c r="H1026" s="65"/>
      <c r="I1026" s="65"/>
      <c r="J1026" s="65"/>
      <c r="K1026" s="65"/>
      <c r="L1026" s="65"/>
      <c r="M1026" s="65"/>
      <c r="N1026" s="65"/>
      <c r="O1026" s="65"/>
      <c r="P1026" s="65"/>
      <c r="Q1026" s="65"/>
      <c r="R1026" s="65"/>
      <c r="S1026" s="65"/>
      <c r="T1026" s="65"/>
      <c r="U1026" s="65"/>
      <c r="V1026" s="65"/>
      <c r="W1026" s="65"/>
      <c r="X1026" s="65"/>
      <c r="Y1026" s="65"/>
      <c r="Z1026" s="65"/>
      <c r="AA1026" s="65"/>
    </row>
    <row r="1027" spans="1:27" x14ac:dyDescent="0.2">
      <c r="A1027" s="74"/>
      <c r="B1027" s="75"/>
      <c r="C1027" s="75"/>
      <c r="D1027" s="65"/>
      <c r="E1027" s="65"/>
      <c r="F1027" s="65"/>
      <c r="G1027" s="65"/>
      <c r="H1027" s="65"/>
      <c r="I1027" s="65"/>
      <c r="J1027" s="65"/>
      <c r="K1027" s="65"/>
      <c r="L1027" s="65"/>
      <c r="M1027" s="65"/>
      <c r="N1027" s="65"/>
      <c r="O1027" s="65"/>
      <c r="P1027" s="65"/>
      <c r="Q1027" s="65"/>
      <c r="R1027" s="65"/>
      <c r="S1027" s="65"/>
      <c r="T1027" s="65"/>
      <c r="U1027" s="65"/>
      <c r="V1027" s="65"/>
      <c r="W1027" s="65"/>
      <c r="X1027" s="65"/>
      <c r="Y1027" s="65"/>
      <c r="Z1027" s="65"/>
      <c r="AA1027" s="65"/>
    </row>
    <row r="1028" spans="1:27" x14ac:dyDescent="0.2">
      <c r="A1028" s="74"/>
      <c r="B1028" s="75"/>
      <c r="C1028" s="75"/>
      <c r="D1028" s="65"/>
      <c r="E1028" s="65"/>
      <c r="F1028" s="65"/>
      <c r="G1028" s="65"/>
      <c r="H1028" s="65"/>
      <c r="I1028" s="65"/>
      <c r="J1028" s="65"/>
      <c r="K1028" s="65"/>
      <c r="L1028" s="65"/>
      <c r="M1028" s="65"/>
      <c r="N1028" s="65"/>
      <c r="O1028" s="65"/>
      <c r="P1028" s="65"/>
      <c r="Q1028" s="65"/>
      <c r="R1028" s="65"/>
      <c r="S1028" s="65"/>
      <c r="T1028" s="65"/>
      <c r="U1028" s="65"/>
      <c r="V1028" s="65"/>
      <c r="W1028" s="65"/>
      <c r="X1028" s="65"/>
      <c r="Y1028" s="65"/>
      <c r="Z1028" s="65"/>
      <c r="AA1028" s="65"/>
    </row>
    <row r="1029" spans="1:27" x14ac:dyDescent="0.2">
      <c r="A1029" s="74"/>
      <c r="B1029" s="75"/>
      <c r="C1029" s="75"/>
      <c r="D1029" s="65"/>
      <c r="E1029" s="65"/>
      <c r="F1029" s="65"/>
      <c r="G1029" s="65"/>
      <c r="H1029" s="65"/>
      <c r="I1029" s="65"/>
      <c r="J1029" s="65"/>
      <c r="K1029" s="65"/>
      <c r="L1029" s="65"/>
      <c r="M1029" s="65"/>
      <c r="N1029" s="65"/>
      <c r="O1029" s="65"/>
      <c r="P1029" s="65"/>
      <c r="Q1029" s="65"/>
      <c r="R1029" s="65"/>
      <c r="S1029" s="65"/>
      <c r="T1029" s="65"/>
      <c r="U1029" s="65"/>
      <c r="V1029" s="65"/>
      <c r="W1029" s="65"/>
      <c r="X1029" s="65"/>
      <c r="Y1029" s="65"/>
      <c r="Z1029" s="65"/>
      <c r="AA1029" s="65"/>
    </row>
    <row r="1030" spans="1:27" x14ac:dyDescent="0.2">
      <c r="A1030" s="74"/>
      <c r="B1030" s="75"/>
      <c r="C1030" s="75"/>
      <c r="D1030" s="65"/>
      <c r="E1030" s="65"/>
      <c r="F1030" s="65"/>
      <c r="G1030" s="65"/>
      <c r="H1030" s="65"/>
      <c r="I1030" s="65"/>
      <c r="J1030" s="65"/>
      <c r="K1030" s="65"/>
      <c r="L1030" s="65"/>
      <c r="M1030" s="65"/>
      <c r="N1030" s="65"/>
      <c r="O1030" s="65"/>
      <c r="P1030" s="65"/>
      <c r="Q1030" s="65"/>
      <c r="R1030" s="65"/>
      <c r="S1030" s="65"/>
      <c r="T1030" s="65"/>
      <c r="U1030" s="65"/>
      <c r="V1030" s="65"/>
      <c r="W1030" s="65"/>
      <c r="X1030" s="65"/>
      <c r="Y1030" s="65"/>
      <c r="Z1030" s="65"/>
      <c r="AA1030" s="65"/>
    </row>
    <row r="1031" spans="1:27" x14ac:dyDescent="0.2">
      <c r="A1031" s="74"/>
      <c r="B1031" s="75"/>
      <c r="C1031" s="75"/>
      <c r="D1031" s="65"/>
      <c r="E1031" s="65"/>
      <c r="F1031" s="65"/>
      <c r="G1031" s="65"/>
      <c r="H1031" s="65"/>
      <c r="I1031" s="65"/>
      <c r="J1031" s="65"/>
      <c r="K1031" s="65"/>
      <c r="L1031" s="65"/>
      <c r="M1031" s="65"/>
      <c r="N1031" s="65"/>
      <c r="O1031" s="65"/>
      <c r="P1031" s="65"/>
      <c r="Q1031" s="65"/>
      <c r="R1031" s="65"/>
      <c r="S1031" s="65"/>
      <c r="T1031" s="65"/>
      <c r="U1031" s="65"/>
      <c r="V1031" s="65"/>
      <c r="W1031" s="65"/>
      <c r="X1031" s="65"/>
      <c r="Y1031" s="65"/>
      <c r="Z1031" s="65"/>
      <c r="AA1031" s="65"/>
    </row>
    <row r="1032" spans="1:27" x14ac:dyDescent="0.2">
      <c r="A1032" s="74"/>
      <c r="B1032" s="75"/>
      <c r="C1032" s="75"/>
      <c r="D1032" s="65"/>
      <c r="E1032" s="65"/>
      <c r="F1032" s="65"/>
      <c r="G1032" s="65"/>
      <c r="H1032" s="65"/>
      <c r="I1032" s="65"/>
      <c r="J1032" s="65"/>
      <c r="K1032" s="65"/>
      <c r="L1032" s="65"/>
      <c r="M1032" s="65"/>
      <c r="N1032" s="65"/>
      <c r="O1032" s="65"/>
      <c r="P1032" s="65"/>
      <c r="Q1032" s="65"/>
      <c r="R1032" s="65"/>
      <c r="S1032" s="65"/>
      <c r="T1032" s="65"/>
      <c r="U1032" s="65"/>
      <c r="V1032" s="65"/>
      <c r="W1032" s="65"/>
      <c r="X1032" s="65"/>
      <c r="Y1032" s="65"/>
      <c r="Z1032" s="65"/>
      <c r="AA1032" s="65"/>
    </row>
    <row r="1033" spans="1:27" x14ac:dyDescent="0.2">
      <c r="A1033" s="74"/>
      <c r="B1033" s="75"/>
      <c r="C1033" s="75"/>
      <c r="D1033" s="65"/>
      <c r="E1033" s="65"/>
      <c r="F1033" s="65"/>
      <c r="G1033" s="65"/>
      <c r="H1033" s="65"/>
      <c r="I1033" s="65"/>
      <c r="J1033" s="65"/>
      <c r="K1033" s="65"/>
      <c r="L1033" s="65"/>
      <c r="M1033" s="65"/>
      <c r="N1033" s="65"/>
      <c r="O1033" s="65"/>
      <c r="P1033" s="65"/>
      <c r="Q1033" s="65"/>
      <c r="R1033" s="65"/>
      <c r="S1033" s="65"/>
      <c r="T1033" s="65"/>
      <c r="U1033" s="65"/>
      <c r="V1033" s="65"/>
      <c r="W1033" s="65"/>
      <c r="X1033" s="65"/>
      <c r="Y1033" s="65"/>
      <c r="Z1033" s="65"/>
      <c r="AA1033" s="65"/>
    </row>
    <row r="1034" spans="1:27" x14ac:dyDescent="0.2">
      <c r="A1034" s="74"/>
      <c r="B1034" s="75"/>
      <c r="C1034" s="75"/>
      <c r="D1034" s="65"/>
      <c r="E1034" s="65"/>
      <c r="F1034" s="65"/>
      <c r="G1034" s="65"/>
      <c r="H1034" s="65"/>
      <c r="I1034" s="65"/>
      <c r="J1034" s="65"/>
      <c r="K1034" s="65"/>
      <c r="L1034" s="65"/>
      <c r="M1034" s="65"/>
      <c r="N1034" s="65"/>
      <c r="O1034" s="65"/>
      <c r="P1034" s="65"/>
      <c r="Q1034" s="65"/>
      <c r="R1034" s="65"/>
      <c r="S1034" s="65"/>
      <c r="T1034" s="65"/>
      <c r="U1034" s="65"/>
      <c r="V1034" s="65"/>
      <c r="W1034" s="65"/>
      <c r="X1034" s="65"/>
      <c r="Y1034" s="65"/>
      <c r="Z1034" s="65"/>
      <c r="AA1034" s="65"/>
    </row>
    <row r="1035" spans="1:27" x14ac:dyDescent="0.2">
      <c r="A1035" s="74"/>
      <c r="B1035" s="75"/>
      <c r="C1035" s="75"/>
      <c r="D1035" s="65"/>
      <c r="E1035" s="65"/>
      <c r="F1035" s="65"/>
      <c r="G1035" s="65"/>
      <c r="H1035" s="65"/>
      <c r="I1035" s="65"/>
      <c r="J1035" s="65"/>
      <c r="K1035" s="65"/>
      <c r="L1035" s="65"/>
      <c r="M1035" s="65"/>
      <c r="N1035" s="65"/>
      <c r="O1035" s="65"/>
      <c r="P1035" s="65"/>
      <c r="Q1035" s="65"/>
      <c r="R1035" s="65"/>
      <c r="S1035" s="65"/>
      <c r="T1035" s="65"/>
      <c r="U1035" s="65"/>
      <c r="V1035" s="65"/>
      <c r="W1035" s="65"/>
      <c r="X1035" s="65"/>
      <c r="Y1035" s="65"/>
      <c r="Z1035" s="65"/>
      <c r="AA1035" s="65"/>
    </row>
    <row r="1036" spans="1:27" x14ac:dyDescent="0.2">
      <c r="A1036" s="74"/>
      <c r="B1036" s="75"/>
      <c r="C1036" s="75"/>
      <c r="D1036" s="65"/>
      <c r="E1036" s="65"/>
      <c r="F1036" s="65"/>
      <c r="G1036" s="65"/>
      <c r="H1036" s="65"/>
      <c r="I1036" s="65"/>
      <c r="J1036" s="65"/>
      <c r="K1036" s="65"/>
      <c r="L1036" s="65"/>
      <c r="M1036" s="65"/>
      <c r="N1036" s="65"/>
      <c r="O1036" s="65"/>
      <c r="P1036" s="65"/>
      <c r="Q1036" s="65"/>
      <c r="R1036" s="65"/>
      <c r="S1036" s="65"/>
      <c r="T1036" s="65"/>
      <c r="U1036" s="65"/>
      <c r="V1036" s="65"/>
      <c r="W1036" s="65"/>
      <c r="X1036" s="65"/>
      <c r="Y1036" s="65"/>
      <c r="Z1036" s="65"/>
      <c r="AA1036" s="65"/>
    </row>
    <row r="1037" spans="1:27" x14ac:dyDescent="0.2">
      <c r="A1037" s="74"/>
      <c r="B1037" s="75"/>
      <c r="C1037" s="75"/>
      <c r="D1037" s="65"/>
      <c r="E1037" s="65"/>
      <c r="F1037" s="65"/>
      <c r="G1037" s="65"/>
      <c r="H1037" s="65"/>
      <c r="I1037" s="65"/>
      <c r="J1037" s="65"/>
      <c r="K1037" s="65"/>
      <c r="L1037" s="65"/>
      <c r="M1037" s="65"/>
      <c r="N1037" s="65"/>
      <c r="O1037" s="65"/>
      <c r="P1037" s="65"/>
      <c r="Q1037" s="65"/>
      <c r="R1037" s="65"/>
      <c r="S1037" s="65"/>
      <c r="T1037" s="65"/>
      <c r="U1037" s="65"/>
      <c r="V1037" s="65"/>
      <c r="W1037" s="65"/>
      <c r="X1037" s="65"/>
      <c r="Y1037" s="65"/>
      <c r="Z1037" s="65"/>
      <c r="AA1037" s="65"/>
    </row>
    <row r="1038" spans="1:27" x14ac:dyDescent="0.2">
      <c r="A1038" s="74"/>
      <c r="B1038" s="75"/>
      <c r="C1038" s="75"/>
      <c r="D1038" s="65"/>
      <c r="E1038" s="65"/>
      <c r="F1038" s="65"/>
      <c r="G1038" s="65"/>
      <c r="H1038" s="65"/>
      <c r="I1038" s="65"/>
      <c r="J1038" s="65"/>
      <c r="K1038" s="65"/>
      <c r="L1038" s="65"/>
      <c r="M1038" s="65"/>
      <c r="N1038" s="65"/>
      <c r="O1038" s="65"/>
      <c r="P1038" s="65"/>
      <c r="Q1038" s="65"/>
      <c r="R1038" s="65"/>
      <c r="S1038" s="65"/>
      <c r="T1038" s="65"/>
      <c r="U1038" s="65"/>
      <c r="V1038" s="65"/>
      <c r="W1038" s="65"/>
      <c r="X1038" s="65"/>
      <c r="Y1038" s="65"/>
      <c r="Z1038" s="65"/>
      <c r="AA1038" s="65"/>
    </row>
    <row r="1039" spans="1:27" x14ac:dyDescent="0.2">
      <c r="A1039" s="74"/>
      <c r="B1039" s="75"/>
      <c r="C1039" s="75"/>
      <c r="D1039" s="65"/>
      <c r="E1039" s="65"/>
      <c r="F1039" s="65"/>
      <c r="G1039" s="65"/>
      <c r="H1039" s="65"/>
      <c r="I1039" s="65"/>
      <c r="J1039" s="65"/>
      <c r="K1039" s="65"/>
      <c r="L1039" s="65"/>
      <c r="M1039" s="65"/>
      <c r="N1039" s="65"/>
      <c r="O1039" s="65"/>
      <c r="P1039" s="65"/>
      <c r="Q1039" s="65"/>
      <c r="R1039" s="65"/>
      <c r="S1039" s="65"/>
      <c r="T1039" s="65"/>
      <c r="U1039" s="65"/>
      <c r="V1039" s="65"/>
      <c r="W1039" s="65"/>
      <c r="X1039" s="65"/>
      <c r="Y1039" s="65"/>
      <c r="Z1039" s="65"/>
      <c r="AA1039" s="65"/>
    </row>
    <row r="1040" spans="1:27" x14ac:dyDescent="0.2">
      <c r="A1040" s="74"/>
      <c r="B1040" s="75"/>
      <c r="C1040" s="75"/>
      <c r="D1040" s="65"/>
      <c r="E1040" s="65"/>
      <c r="F1040" s="65"/>
      <c r="G1040" s="65"/>
      <c r="H1040" s="65"/>
      <c r="I1040" s="65"/>
      <c r="J1040" s="65"/>
      <c r="K1040" s="65"/>
      <c r="L1040" s="65"/>
      <c r="M1040" s="65"/>
      <c r="N1040" s="65"/>
      <c r="O1040" s="65"/>
      <c r="P1040" s="65"/>
      <c r="Q1040" s="65"/>
      <c r="R1040" s="65"/>
      <c r="S1040" s="65"/>
      <c r="T1040" s="65"/>
      <c r="U1040" s="65"/>
      <c r="V1040" s="65"/>
      <c r="W1040" s="65"/>
      <c r="X1040" s="65"/>
      <c r="Y1040" s="65"/>
      <c r="Z1040" s="65"/>
      <c r="AA1040" s="65"/>
    </row>
    <row r="1041" spans="1:27" x14ac:dyDescent="0.2">
      <c r="A1041" s="74"/>
      <c r="B1041" s="75"/>
      <c r="C1041" s="75"/>
      <c r="D1041" s="65"/>
      <c r="E1041" s="65"/>
      <c r="F1041" s="65"/>
      <c r="G1041" s="65"/>
      <c r="H1041" s="65"/>
      <c r="I1041" s="65"/>
      <c r="J1041" s="65"/>
      <c r="K1041" s="65"/>
      <c r="L1041" s="65"/>
      <c r="M1041" s="65"/>
      <c r="N1041" s="65"/>
      <c r="O1041" s="65"/>
      <c r="P1041" s="65"/>
      <c r="Q1041" s="65"/>
      <c r="R1041" s="65"/>
      <c r="S1041" s="65"/>
      <c r="T1041" s="65"/>
      <c r="U1041" s="65"/>
      <c r="V1041" s="65"/>
      <c r="W1041" s="65"/>
      <c r="X1041" s="65"/>
      <c r="Y1041" s="65"/>
      <c r="Z1041" s="65"/>
      <c r="AA1041" s="65"/>
    </row>
    <row r="1042" spans="1:27" x14ac:dyDescent="0.2">
      <c r="A1042" s="74"/>
      <c r="B1042" s="75"/>
      <c r="C1042" s="75"/>
      <c r="D1042" s="65"/>
      <c r="E1042" s="65"/>
      <c r="F1042" s="65"/>
      <c r="G1042" s="65"/>
      <c r="H1042" s="65"/>
      <c r="I1042" s="65"/>
      <c r="J1042" s="65"/>
      <c r="K1042" s="65"/>
      <c r="L1042" s="65"/>
      <c r="M1042" s="65"/>
      <c r="N1042" s="65"/>
      <c r="O1042" s="65"/>
      <c r="P1042" s="65"/>
      <c r="Q1042" s="65"/>
      <c r="R1042" s="65"/>
      <c r="S1042" s="65"/>
      <c r="T1042" s="65"/>
      <c r="U1042" s="65"/>
      <c r="V1042" s="65"/>
      <c r="W1042" s="65"/>
      <c r="X1042" s="65"/>
      <c r="Y1042" s="65"/>
      <c r="Z1042" s="65"/>
      <c r="AA1042" s="65"/>
    </row>
    <row r="1043" spans="1:27" x14ac:dyDescent="0.2">
      <c r="A1043" s="74"/>
      <c r="B1043" s="75"/>
      <c r="C1043" s="75"/>
      <c r="D1043" s="65"/>
      <c r="E1043" s="65"/>
      <c r="F1043" s="65"/>
      <c r="G1043" s="65"/>
      <c r="H1043" s="65"/>
      <c r="I1043" s="65"/>
      <c r="J1043" s="65"/>
      <c r="K1043" s="65"/>
      <c r="L1043" s="65"/>
      <c r="M1043" s="65"/>
      <c r="N1043" s="65"/>
      <c r="O1043" s="65"/>
      <c r="P1043" s="65"/>
      <c r="Q1043" s="65"/>
      <c r="R1043" s="65"/>
      <c r="S1043" s="65"/>
      <c r="T1043" s="65"/>
      <c r="U1043" s="65"/>
      <c r="V1043" s="65"/>
      <c r="W1043" s="65"/>
      <c r="X1043" s="65"/>
      <c r="Y1043" s="65"/>
      <c r="Z1043" s="65"/>
      <c r="AA1043" s="65"/>
    </row>
    <row r="1044" spans="1:27" x14ac:dyDescent="0.2">
      <c r="A1044" s="74"/>
      <c r="B1044" s="75"/>
      <c r="C1044" s="75"/>
      <c r="D1044" s="65"/>
      <c r="E1044" s="65"/>
      <c r="F1044" s="65"/>
      <c r="G1044" s="65"/>
      <c r="H1044" s="65"/>
      <c r="I1044" s="65"/>
      <c r="J1044" s="65"/>
      <c r="K1044" s="65"/>
      <c r="L1044" s="65"/>
      <c r="M1044" s="65"/>
      <c r="N1044" s="65"/>
      <c r="O1044" s="65"/>
      <c r="P1044" s="65"/>
      <c r="Q1044" s="65"/>
      <c r="R1044" s="65"/>
      <c r="S1044" s="65"/>
      <c r="T1044" s="65"/>
      <c r="U1044" s="65"/>
      <c r="V1044" s="65"/>
      <c r="W1044" s="65"/>
      <c r="X1044" s="65"/>
      <c r="Y1044" s="65"/>
      <c r="Z1044" s="65"/>
      <c r="AA1044" s="65"/>
    </row>
    <row r="1045" spans="1:27" x14ac:dyDescent="0.2">
      <c r="A1045" s="74"/>
      <c r="B1045" s="75"/>
      <c r="C1045" s="75"/>
      <c r="D1045" s="65"/>
      <c r="E1045" s="65"/>
      <c r="F1045" s="65"/>
      <c r="G1045" s="65"/>
      <c r="H1045" s="65"/>
      <c r="I1045" s="65"/>
      <c r="J1045" s="65"/>
      <c r="K1045" s="65"/>
      <c r="L1045" s="65"/>
      <c r="M1045" s="65"/>
      <c r="N1045" s="65"/>
      <c r="O1045" s="65"/>
      <c r="P1045" s="65"/>
      <c r="Q1045" s="65"/>
      <c r="R1045" s="65"/>
      <c r="S1045" s="65"/>
      <c r="T1045" s="65"/>
      <c r="U1045" s="65"/>
      <c r="V1045" s="65"/>
      <c r="W1045" s="65"/>
      <c r="X1045" s="65"/>
      <c r="Y1045" s="65"/>
      <c r="Z1045" s="65"/>
      <c r="AA1045" s="65"/>
    </row>
    <row r="1046" spans="1:27" x14ac:dyDescent="0.2">
      <c r="A1046" s="74"/>
      <c r="B1046" s="75"/>
      <c r="C1046" s="75"/>
      <c r="D1046" s="65"/>
      <c r="E1046" s="65"/>
      <c r="F1046" s="65"/>
      <c r="G1046" s="65"/>
      <c r="H1046" s="65"/>
      <c r="I1046" s="65"/>
      <c r="J1046" s="65"/>
      <c r="K1046" s="65"/>
      <c r="L1046" s="65"/>
      <c r="M1046" s="65"/>
      <c r="N1046" s="65"/>
      <c r="O1046" s="65"/>
      <c r="P1046" s="65"/>
      <c r="Q1046" s="65"/>
      <c r="R1046" s="65"/>
      <c r="S1046" s="65"/>
      <c r="T1046" s="65"/>
      <c r="U1046" s="65"/>
      <c r="V1046" s="65"/>
      <c r="W1046" s="65"/>
      <c r="X1046" s="65"/>
      <c r="Y1046" s="65"/>
      <c r="Z1046" s="65"/>
      <c r="AA1046" s="65"/>
    </row>
    <row r="1047" spans="1:27" x14ac:dyDescent="0.2">
      <c r="A1047" s="74"/>
      <c r="B1047" s="75"/>
      <c r="C1047" s="75"/>
      <c r="D1047" s="65"/>
      <c r="E1047" s="65"/>
      <c r="F1047" s="65"/>
      <c r="G1047" s="65"/>
      <c r="H1047" s="65"/>
      <c r="I1047" s="65"/>
      <c r="J1047" s="65"/>
      <c r="K1047" s="65"/>
      <c r="L1047" s="65"/>
      <c r="M1047" s="65"/>
      <c r="N1047" s="65"/>
      <c r="O1047" s="65"/>
      <c r="P1047" s="65"/>
      <c r="Q1047" s="65"/>
      <c r="R1047" s="65"/>
      <c r="S1047" s="65"/>
      <c r="T1047" s="65"/>
      <c r="U1047" s="65"/>
      <c r="V1047" s="65"/>
      <c r="W1047" s="65"/>
      <c r="X1047" s="65"/>
      <c r="Y1047" s="65"/>
      <c r="Z1047" s="65"/>
      <c r="AA1047" s="65"/>
    </row>
    <row r="1048" spans="1:27" x14ac:dyDescent="0.2">
      <c r="A1048" s="74"/>
      <c r="B1048" s="75"/>
      <c r="C1048" s="75"/>
      <c r="D1048" s="65"/>
      <c r="E1048" s="65"/>
      <c r="F1048" s="65"/>
      <c r="G1048" s="65"/>
      <c r="H1048" s="65"/>
      <c r="I1048" s="65"/>
      <c r="J1048" s="65"/>
      <c r="K1048" s="65"/>
      <c r="L1048" s="65"/>
      <c r="M1048" s="65"/>
      <c r="N1048" s="65"/>
      <c r="O1048" s="65"/>
      <c r="P1048" s="65"/>
      <c r="Q1048" s="65"/>
      <c r="R1048" s="65"/>
      <c r="S1048" s="65"/>
      <c r="T1048" s="65"/>
      <c r="U1048" s="65"/>
      <c r="V1048" s="65"/>
      <c r="W1048" s="65"/>
      <c r="X1048" s="65"/>
      <c r="Y1048" s="65"/>
      <c r="Z1048" s="65"/>
      <c r="AA1048" s="65"/>
    </row>
    <row r="1049" spans="1:27" x14ac:dyDescent="0.2">
      <c r="A1049" s="74"/>
      <c r="B1049" s="75"/>
      <c r="C1049" s="75"/>
      <c r="D1049" s="65"/>
      <c r="E1049" s="65"/>
      <c r="F1049" s="65"/>
      <c r="G1049" s="65"/>
      <c r="H1049" s="65"/>
      <c r="I1049" s="65"/>
      <c r="J1049" s="65"/>
      <c r="K1049" s="65"/>
      <c r="L1049" s="65"/>
      <c r="M1049" s="65"/>
      <c r="N1049" s="65"/>
      <c r="O1049" s="65"/>
      <c r="P1049" s="65"/>
      <c r="Q1049" s="65"/>
      <c r="R1049" s="65"/>
      <c r="S1049" s="65"/>
      <c r="T1049" s="65"/>
      <c r="U1049" s="65"/>
      <c r="V1049" s="65"/>
      <c r="W1049" s="65"/>
      <c r="X1049" s="65"/>
      <c r="Y1049" s="65"/>
      <c r="Z1049" s="65"/>
      <c r="AA1049" s="65"/>
    </row>
    <row r="1050" spans="1:27" x14ac:dyDescent="0.2">
      <c r="A1050" s="74"/>
      <c r="B1050" s="75"/>
      <c r="C1050" s="75"/>
      <c r="D1050" s="65"/>
      <c r="E1050" s="65"/>
      <c r="F1050" s="65"/>
      <c r="G1050" s="65"/>
      <c r="H1050" s="65"/>
      <c r="I1050" s="65"/>
      <c r="J1050" s="65"/>
      <c r="K1050" s="65"/>
      <c r="L1050" s="65"/>
      <c r="M1050" s="65"/>
      <c r="N1050" s="65"/>
      <c r="O1050" s="65"/>
      <c r="P1050" s="65"/>
      <c r="Q1050" s="65"/>
      <c r="R1050" s="65"/>
      <c r="S1050" s="65"/>
      <c r="T1050" s="65"/>
      <c r="U1050" s="65"/>
      <c r="V1050" s="65"/>
      <c r="W1050" s="65"/>
      <c r="X1050" s="65"/>
      <c r="Y1050" s="65"/>
      <c r="Z1050" s="65"/>
      <c r="AA1050" s="65"/>
    </row>
    <row r="1051" spans="1:27" x14ac:dyDescent="0.2">
      <c r="A1051" s="74"/>
      <c r="B1051" s="75"/>
      <c r="C1051" s="75"/>
      <c r="D1051" s="65"/>
      <c r="E1051" s="65"/>
      <c r="F1051" s="65"/>
      <c r="G1051" s="65"/>
      <c r="H1051" s="65"/>
      <c r="I1051" s="65"/>
      <c r="J1051" s="65"/>
      <c r="K1051" s="65"/>
      <c r="L1051" s="65"/>
      <c r="M1051" s="65"/>
      <c r="N1051" s="65"/>
      <c r="O1051" s="65"/>
      <c r="P1051" s="65"/>
      <c r="Q1051" s="65"/>
      <c r="R1051" s="65"/>
      <c r="S1051" s="65"/>
      <c r="T1051" s="65"/>
      <c r="U1051" s="65"/>
      <c r="V1051" s="65"/>
      <c r="W1051" s="65"/>
      <c r="X1051" s="65"/>
      <c r="Y1051" s="65"/>
      <c r="Z1051" s="65"/>
      <c r="AA1051" s="65"/>
    </row>
    <row r="1052" spans="1:27" x14ac:dyDescent="0.2">
      <c r="A1052" s="74"/>
      <c r="B1052" s="75"/>
      <c r="C1052" s="75"/>
      <c r="D1052" s="65"/>
      <c r="E1052" s="65"/>
      <c r="F1052" s="65"/>
      <c r="G1052" s="65"/>
      <c r="H1052" s="65"/>
      <c r="I1052" s="65"/>
      <c r="J1052" s="65"/>
      <c r="K1052" s="65"/>
      <c r="L1052" s="65"/>
      <c r="M1052" s="65"/>
      <c r="N1052" s="65"/>
      <c r="O1052" s="65"/>
      <c r="P1052" s="65"/>
      <c r="Q1052" s="65"/>
      <c r="R1052" s="65"/>
      <c r="S1052" s="65"/>
      <c r="T1052" s="65"/>
      <c r="U1052" s="65"/>
      <c r="V1052" s="65"/>
      <c r="W1052" s="65"/>
      <c r="X1052" s="65"/>
      <c r="Y1052" s="65"/>
      <c r="Z1052" s="65"/>
      <c r="AA1052" s="65"/>
    </row>
    <row r="1053" spans="1:27" x14ac:dyDescent="0.2">
      <c r="A1053" s="74"/>
      <c r="B1053" s="75"/>
      <c r="C1053" s="75"/>
      <c r="D1053" s="65"/>
      <c r="E1053" s="65"/>
      <c r="F1053" s="65"/>
      <c r="G1053" s="65"/>
      <c r="H1053" s="65"/>
      <c r="I1053" s="65"/>
      <c r="J1053" s="65"/>
      <c r="K1053" s="65"/>
      <c r="L1053" s="65"/>
      <c r="M1053" s="65"/>
      <c r="N1053" s="65"/>
      <c r="O1053" s="65"/>
      <c r="P1053" s="65"/>
      <c r="Q1053" s="65"/>
      <c r="R1053" s="65"/>
      <c r="S1053" s="65"/>
      <c r="T1053" s="65"/>
      <c r="U1053" s="65"/>
      <c r="V1053" s="65"/>
      <c r="W1053" s="65"/>
      <c r="X1053" s="65"/>
      <c r="Y1053" s="65"/>
      <c r="Z1053" s="65"/>
      <c r="AA1053" s="65"/>
    </row>
  </sheetData>
  <mergeCells count="2">
    <mergeCell ref="A1:G1"/>
    <mergeCell ref="A44:A45"/>
  </mergeCells>
  <hyperlinks>
    <hyperlink ref="C4" r:id="rId1" location="r/42187"/>
    <hyperlink ref="C5" r:id="rId2" location="r/42185"/>
    <hyperlink ref="C6" r:id="rId3" location="r/42188"/>
    <hyperlink ref="C7" r:id="rId4" location="r/42189"/>
    <hyperlink ref="C8" r:id="rId5"/>
    <hyperlink ref="C9" r:id="rId6" location="r/42191"/>
    <hyperlink ref="C10" r:id="rId7" location="r/42190"/>
    <hyperlink ref="C11" r:id="rId8"/>
    <hyperlink ref="C12" r:id="rId9" location="r"/>
    <hyperlink ref="C13" r:id="rId10" location="r"/>
    <hyperlink ref="C14" r:id="rId11"/>
    <hyperlink ref="C15" r:id="rId12"/>
    <hyperlink ref="C18" r:id="rId13"/>
    <hyperlink ref="C19" r:id="rId14" location="r"/>
    <hyperlink ref="B20" r:id="rId15" location="r"/>
    <hyperlink ref="C20" r:id="rId16" location="r"/>
    <hyperlink ref="C21" r:id="rId17" location="r"/>
    <hyperlink ref="B22" r:id="rId18" location="r"/>
    <hyperlink ref="C22" r:id="rId19" location="r"/>
    <hyperlink ref="B23" r:id="rId20" location="r"/>
    <hyperlink ref="C23" r:id="rId21" location="r"/>
    <hyperlink ref="B24" r:id="rId22" location="r"/>
    <hyperlink ref="C24" r:id="rId23" location="r"/>
    <hyperlink ref="B25" r:id="rId24" location="r"/>
    <hyperlink ref="C25" r:id="rId25" location="r"/>
    <hyperlink ref="B26" r:id="rId26" location="r"/>
    <hyperlink ref="C26" r:id="rId27" location="r"/>
    <hyperlink ref="B27" r:id="rId28" location="r"/>
    <hyperlink ref="C27" r:id="rId29" location="r"/>
    <hyperlink ref="B28" r:id="rId30"/>
    <hyperlink ref="C28" r:id="rId31"/>
    <hyperlink ref="B29" r:id="rId32"/>
    <hyperlink ref="C29" r:id="rId33"/>
    <hyperlink ref="C30" r:id="rId34" location="r"/>
    <hyperlink ref="B31" r:id="rId35" location="r"/>
    <hyperlink ref="C31" r:id="rId36" location="r"/>
    <hyperlink ref="B32" r:id="rId37" location="r"/>
    <hyperlink ref="C32" r:id="rId38" location="r"/>
    <hyperlink ref="B33" r:id="rId39" location="r"/>
    <hyperlink ref="C33" r:id="rId40" location="r"/>
    <hyperlink ref="C34" r:id="rId41"/>
    <hyperlink ref="C35" r:id="rId42"/>
    <hyperlink ref="C36" r:id="rId43" location="r/734867"/>
    <hyperlink ref="C37" r:id="rId44"/>
    <hyperlink ref="C38" r:id="rId45"/>
    <hyperlink ref="C39" r:id="rId46"/>
    <hyperlink ref="C40" r:id="rId47"/>
    <hyperlink ref="C41" r:id="rId48"/>
    <hyperlink ref="C42" r:id="rId49"/>
    <hyperlink ref="C43" r:id="rId50"/>
    <hyperlink ref="C44" r:id="rId51" location="r/"/>
    <hyperlink ref="C45" r:id="rId52"/>
    <hyperlink ref="C46" r:id="rId53"/>
    <hyperlink ref="C47" r:id="rId54"/>
    <hyperlink ref="C48" r:id="rId55"/>
    <hyperlink ref="C49" r:id="rId56" location="r/700284"/>
    <hyperlink ref="C50" r:id="rId57"/>
    <hyperlink ref="C53" r:id="rId58"/>
    <hyperlink ref="C54" r:id="rId59"/>
    <hyperlink ref="C55" r:id="rId60"/>
    <hyperlink ref="C56" r:id="rId61"/>
    <hyperlink ref="C57" r:id="rId62"/>
    <hyperlink ref="C58" r:id="rId63"/>
    <hyperlink ref="C59" r:id="rId64"/>
    <hyperlink ref="C60" r:id="rId65"/>
    <hyperlink ref="C61" r:id="rId66"/>
    <hyperlink ref="C62" r:id="rId67"/>
    <hyperlink ref="C63" r:id="rId68"/>
    <hyperlink ref="C64" r:id="rId69" location="r"/>
    <hyperlink ref="C65" r:id="rId70"/>
    <hyperlink ref="C68" r:id="rId71"/>
    <hyperlink ref="C69" r:id="rId72"/>
    <hyperlink ref="C70" r:id="rId73"/>
    <hyperlink ref="C71" r:id="rId74"/>
    <hyperlink ref="C72" r:id="rId75"/>
    <hyperlink ref="C73" r:id="rId76"/>
    <hyperlink ref="C74" r:id="rId77"/>
    <hyperlink ref="C75" r:id="rId78"/>
    <hyperlink ref="C76" r:id="rId79"/>
    <hyperlink ref="C77" r:id="rId80"/>
    <hyperlink ref="C78" r:id="rId81"/>
    <hyperlink ref="C79" r:id="rId8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National EnglishLanguage Arts P</vt:lpstr>
      <vt:lpstr>National Social StudiesHistory </vt:lpstr>
      <vt:lpstr>National Science PK-12</vt:lpstr>
      <vt:lpstr>National Tweens | Teens</vt:lpstr>
      <vt:lpstr>National Caregivers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lausd_user</dc:creator>
  <cp:lastModifiedBy>W10 1903 X64</cp:lastModifiedBy>
  <dcterms:created xsi:type="dcterms:W3CDTF">2020-03-21T20:50:19Z</dcterms:created>
  <dcterms:modified xsi:type="dcterms:W3CDTF">2020-03-21T20:50:19Z</dcterms:modified>
</cp:coreProperties>
</file>